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ler\Desktop\"/>
    </mc:Choice>
  </mc:AlternateContent>
  <xr:revisionPtr revIDLastSave="0" documentId="8_{1EE205AA-6968-482D-9233-84FA33BFE015}" xr6:coauthVersionLast="47" xr6:coauthVersionMax="47" xr10:uidLastSave="{00000000-0000-0000-0000-000000000000}"/>
  <bookViews>
    <workbookView xWindow="28680" yWindow="-120" windowWidth="29040" windowHeight="15720" xr2:uid="{0BA4AE3F-4EEC-4848-87BF-B0002BF51E26}"/>
  </bookViews>
  <sheets>
    <sheet name="⌗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AE3" i="8"/>
  <c r="U3" i="8"/>
  <c r="AO2" i="8" l="1"/>
  <c r="AN2" i="8"/>
  <c r="AL1" i="8"/>
  <c r="H4" i="8" l="1"/>
  <c r="C513" i="8"/>
  <c r="C512" i="8"/>
  <c r="C511" i="8"/>
  <c r="C510" i="8"/>
  <c r="C508" i="8"/>
  <c r="C507" i="8"/>
  <c r="C506" i="8"/>
  <c r="C505" i="8"/>
  <c r="C503" i="8"/>
  <c r="C502" i="8"/>
  <c r="C501" i="8"/>
  <c r="C500" i="8"/>
  <c r="C498" i="8"/>
  <c r="C497" i="8"/>
  <c r="C496" i="8"/>
  <c r="C495" i="8"/>
  <c r="C493" i="8"/>
  <c r="C492" i="8"/>
  <c r="C491" i="8"/>
  <c r="C490" i="8"/>
  <c r="C488" i="8"/>
  <c r="C487" i="8"/>
  <c r="C486" i="8"/>
  <c r="C485" i="8"/>
  <c r="C483" i="8"/>
  <c r="C482" i="8"/>
  <c r="C481" i="8"/>
  <c r="C480" i="8"/>
  <c r="C478" i="8"/>
  <c r="C477" i="8"/>
  <c r="C476" i="8"/>
  <c r="C475" i="8"/>
  <c r="C473" i="8"/>
  <c r="C472" i="8"/>
  <c r="C471" i="8"/>
  <c r="C470" i="8"/>
  <c r="C468" i="8"/>
  <c r="C467" i="8"/>
  <c r="C466" i="8"/>
  <c r="C465" i="8"/>
  <c r="C463" i="8"/>
  <c r="C462" i="8"/>
  <c r="C461" i="8"/>
  <c r="C460" i="8"/>
  <c r="C458" i="8"/>
  <c r="C457" i="8"/>
  <c r="C456" i="8"/>
  <c r="C455" i="8"/>
  <c r="C453" i="8"/>
  <c r="C452" i="8"/>
  <c r="C451" i="8"/>
  <c r="C450" i="8"/>
  <c r="C448" i="8"/>
  <c r="C447" i="8"/>
  <c r="C446" i="8"/>
  <c r="C445" i="8"/>
  <c r="C443" i="8"/>
  <c r="C442" i="8"/>
  <c r="C441" i="8"/>
  <c r="C440" i="8"/>
  <c r="C438" i="8"/>
  <c r="C437" i="8"/>
  <c r="C436" i="8"/>
  <c r="C435" i="8"/>
  <c r="C433" i="8"/>
  <c r="C432" i="8"/>
  <c r="C431" i="8"/>
  <c r="C430" i="8"/>
  <c r="C428" i="8"/>
  <c r="C427" i="8"/>
  <c r="C426" i="8"/>
  <c r="C425" i="8"/>
  <c r="C423" i="8"/>
  <c r="C422" i="8"/>
  <c r="C421" i="8"/>
  <c r="C420" i="8"/>
  <c r="C418" i="8"/>
  <c r="C417" i="8"/>
  <c r="C416" i="8"/>
  <c r="C415" i="8"/>
  <c r="C413" i="8"/>
  <c r="C412" i="8"/>
  <c r="C411" i="8"/>
  <c r="C410" i="8"/>
  <c r="C408" i="8"/>
  <c r="C407" i="8"/>
  <c r="C406" i="8"/>
  <c r="C405" i="8"/>
  <c r="C403" i="8"/>
  <c r="C402" i="8"/>
  <c r="C401" i="8"/>
  <c r="C400" i="8"/>
  <c r="C398" i="8"/>
  <c r="C397" i="8"/>
  <c r="C396" i="8"/>
  <c r="C395" i="8"/>
  <c r="C393" i="8"/>
  <c r="C392" i="8"/>
  <c r="C391" i="8"/>
  <c r="C390" i="8"/>
  <c r="C388" i="8"/>
  <c r="C387" i="8"/>
  <c r="C386" i="8"/>
  <c r="C385" i="8"/>
  <c r="C383" i="8"/>
  <c r="C382" i="8"/>
  <c r="C381" i="8"/>
  <c r="C380" i="8"/>
  <c r="C378" i="8"/>
  <c r="C377" i="8"/>
  <c r="C376" i="8"/>
  <c r="C375" i="8"/>
  <c r="C373" i="8"/>
  <c r="C372" i="8"/>
  <c r="C371" i="8"/>
  <c r="C370" i="8"/>
  <c r="C368" i="8"/>
  <c r="C367" i="8"/>
  <c r="C366" i="8"/>
  <c r="C365" i="8"/>
  <c r="C363" i="8"/>
  <c r="C362" i="8"/>
  <c r="C361" i="8"/>
  <c r="C360" i="8"/>
  <c r="C358" i="8"/>
  <c r="C357" i="8"/>
  <c r="C356" i="8"/>
  <c r="C355" i="8"/>
  <c r="C353" i="8"/>
  <c r="C352" i="8"/>
  <c r="C351" i="8"/>
  <c r="C350" i="8"/>
  <c r="C348" i="8"/>
  <c r="C347" i="8"/>
  <c r="C346" i="8"/>
  <c r="C345" i="8"/>
  <c r="C343" i="8"/>
  <c r="C342" i="8"/>
  <c r="C341" i="8"/>
  <c r="C340" i="8"/>
  <c r="C338" i="8"/>
  <c r="C337" i="8"/>
  <c r="C336" i="8"/>
  <c r="C335" i="8"/>
  <c r="C333" i="8"/>
  <c r="C332" i="8"/>
  <c r="C331" i="8"/>
  <c r="C330" i="8"/>
  <c r="C328" i="8"/>
  <c r="C327" i="8"/>
  <c r="C326" i="8"/>
  <c r="C325" i="8"/>
  <c r="C323" i="8"/>
  <c r="C322" i="8"/>
  <c r="C321" i="8"/>
  <c r="C320" i="8"/>
  <c r="C318" i="8"/>
  <c r="C317" i="8"/>
  <c r="C316" i="8"/>
  <c r="C315" i="8"/>
  <c r="C313" i="8"/>
  <c r="C312" i="8"/>
  <c r="C311" i="8"/>
  <c r="C310" i="8"/>
  <c r="C308" i="8"/>
  <c r="C307" i="8"/>
  <c r="C306" i="8"/>
  <c r="C305" i="8"/>
  <c r="C303" i="8"/>
  <c r="C302" i="8"/>
  <c r="C301" i="8"/>
  <c r="C300" i="8"/>
  <c r="C298" i="8"/>
  <c r="C297" i="8"/>
  <c r="C296" i="8"/>
  <c r="C295" i="8"/>
  <c r="C293" i="8"/>
  <c r="C292" i="8"/>
  <c r="C291" i="8"/>
  <c r="C290" i="8"/>
  <c r="C288" i="8"/>
  <c r="C287" i="8"/>
  <c r="C286" i="8"/>
  <c r="C285" i="8"/>
  <c r="C283" i="8"/>
  <c r="C282" i="8"/>
  <c r="C281" i="8"/>
  <c r="C280" i="8"/>
  <c r="C278" i="8"/>
  <c r="C277" i="8"/>
  <c r="C276" i="8"/>
  <c r="C275" i="8"/>
  <c r="C273" i="8"/>
  <c r="C272" i="8"/>
  <c r="C271" i="8"/>
  <c r="C270" i="8"/>
  <c r="C268" i="8"/>
  <c r="C267" i="8"/>
  <c r="C266" i="8"/>
  <c r="C265" i="8"/>
  <c r="C263" i="8"/>
  <c r="C262" i="8"/>
  <c r="C261" i="8"/>
  <c r="C260" i="8"/>
  <c r="C258" i="8"/>
  <c r="C257" i="8"/>
  <c r="C256" i="8"/>
  <c r="C255" i="8"/>
  <c r="C253" i="8"/>
  <c r="C252" i="8"/>
  <c r="C251" i="8"/>
  <c r="C250" i="8"/>
  <c r="C248" i="8"/>
  <c r="C247" i="8"/>
  <c r="C246" i="8"/>
  <c r="C245" i="8"/>
  <c r="C243" i="8"/>
  <c r="C242" i="8"/>
  <c r="C241" i="8"/>
  <c r="C240" i="8"/>
  <c r="C238" i="8"/>
  <c r="C237" i="8"/>
  <c r="C236" i="8"/>
  <c r="C235" i="8"/>
  <c r="C233" i="8"/>
  <c r="C232" i="8"/>
  <c r="C231" i="8"/>
  <c r="C230" i="8"/>
  <c r="C228" i="8"/>
  <c r="C227" i="8"/>
  <c r="C226" i="8"/>
  <c r="C225" i="8"/>
  <c r="C223" i="8"/>
  <c r="C222" i="8"/>
  <c r="C221" i="8"/>
  <c r="C220" i="8"/>
  <c r="C218" i="8"/>
  <c r="C217" i="8"/>
  <c r="C216" i="8"/>
  <c r="C215" i="8"/>
  <c r="C213" i="8"/>
  <c r="C212" i="8"/>
  <c r="C211" i="8"/>
  <c r="C210" i="8"/>
  <c r="C208" i="8"/>
  <c r="C207" i="8"/>
  <c r="C206" i="8"/>
  <c r="C205" i="8"/>
  <c r="C203" i="8"/>
  <c r="C202" i="8"/>
  <c r="C201" i="8"/>
  <c r="C200" i="8"/>
  <c r="C198" i="8"/>
  <c r="C197" i="8"/>
  <c r="C196" i="8"/>
  <c r="C195" i="8"/>
  <c r="C193" i="8"/>
  <c r="C192" i="8"/>
  <c r="C191" i="8"/>
  <c r="C190" i="8"/>
  <c r="C188" i="8"/>
  <c r="C187" i="8"/>
  <c r="C186" i="8"/>
  <c r="C185" i="8"/>
  <c r="C183" i="8"/>
  <c r="C182" i="8"/>
  <c r="C181" i="8"/>
  <c r="C180" i="8"/>
  <c r="C178" i="8"/>
  <c r="C177" i="8"/>
  <c r="C176" i="8"/>
  <c r="C175" i="8"/>
  <c r="C173" i="8"/>
  <c r="C172" i="8"/>
  <c r="C171" i="8"/>
  <c r="C170" i="8"/>
  <c r="C168" i="8"/>
  <c r="C167" i="8"/>
  <c r="C166" i="8"/>
  <c r="C165" i="8"/>
  <c r="C163" i="8"/>
  <c r="C162" i="8"/>
  <c r="C161" i="8"/>
  <c r="C160" i="8"/>
  <c r="C158" i="8"/>
  <c r="C157" i="8"/>
  <c r="C156" i="8"/>
  <c r="C155" i="8"/>
  <c r="C153" i="8"/>
  <c r="C152" i="8"/>
  <c r="C151" i="8"/>
  <c r="C150" i="8"/>
  <c r="C148" i="8"/>
  <c r="C147" i="8"/>
  <c r="C146" i="8"/>
  <c r="C145" i="8"/>
  <c r="C143" i="8"/>
  <c r="C142" i="8"/>
  <c r="C141" i="8"/>
  <c r="C140" i="8"/>
  <c r="C138" i="8"/>
  <c r="C137" i="8"/>
  <c r="C136" i="8"/>
  <c r="C135" i="8"/>
  <c r="C133" i="8"/>
  <c r="C132" i="8"/>
  <c r="C131" i="8"/>
  <c r="C130" i="8"/>
  <c r="C128" i="8"/>
  <c r="C127" i="8"/>
  <c r="C126" i="8"/>
  <c r="C125" i="8"/>
  <c r="C123" i="8"/>
  <c r="C122" i="8"/>
  <c r="C121" i="8"/>
  <c r="C120" i="8"/>
  <c r="C118" i="8"/>
  <c r="C117" i="8"/>
  <c r="C116" i="8"/>
  <c r="C115" i="8"/>
  <c r="C113" i="8"/>
  <c r="C112" i="8"/>
  <c r="C111" i="8"/>
  <c r="C110" i="8"/>
  <c r="C108" i="8"/>
  <c r="C107" i="8"/>
  <c r="C106" i="8"/>
  <c r="C105" i="8"/>
  <c r="C103" i="8"/>
  <c r="C102" i="8"/>
  <c r="C101" i="8"/>
  <c r="C100" i="8"/>
  <c r="C98" i="8"/>
  <c r="C97" i="8"/>
  <c r="C96" i="8"/>
  <c r="C95" i="8"/>
  <c r="C93" i="8"/>
  <c r="C92" i="8"/>
  <c r="C91" i="8"/>
  <c r="C90" i="8"/>
  <c r="C88" i="8"/>
  <c r="C87" i="8"/>
  <c r="C86" i="8"/>
  <c r="C85" i="8"/>
  <c r="C83" i="8"/>
  <c r="C82" i="8"/>
  <c r="C81" i="8"/>
  <c r="C80" i="8"/>
  <c r="C78" i="8"/>
  <c r="C77" i="8"/>
  <c r="C76" i="8"/>
  <c r="C75" i="8"/>
  <c r="C73" i="8"/>
  <c r="C72" i="8"/>
  <c r="C71" i="8"/>
  <c r="C70" i="8"/>
  <c r="C68" i="8"/>
  <c r="C67" i="8"/>
  <c r="C66" i="8"/>
  <c r="C65" i="8"/>
  <c r="C63" i="8"/>
  <c r="C62" i="8"/>
  <c r="C61" i="8"/>
  <c r="C60" i="8"/>
  <c r="C58" i="8"/>
  <c r="C57" i="8"/>
  <c r="C56" i="8"/>
  <c r="C55" i="8"/>
  <c r="C53" i="8"/>
  <c r="C52" i="8"/>
  <c r="C51" i="8"/>
  <c r="C50" i="8"/>
  <c r="C48" i="8"/>
  <c r="C47" i="8"/>
  <c r="C46" i="8"/>
  <c r="C45" i="8"/>
  <c r="C43" i="8"/>
  <c r="C42" i="8"/>
  <c r="C41" i="8"/>
  <c r="C40" i="8"/>
  <c r="C38" i="8"/>
  <c r="C37" i="8"/>
  <c r="C36" i="8"/>
  <c r="C35" i="8"/>
  <c r="C33" i="8"/>
  <c r="C32" i="8"/>
  <c r="C31" i="8"/>
  <c r="C30" i="8"/>
  <c r="C28" i="8"/>
  <c r="C27" i="8"/>
  <c r="C26" i="8"/>
  <c r="C25" i="8"/>
  <c r="C23" i="8"/>
  <c r="C22" i="8"/>
  <c r="C21" i="8"/>
  <c r="C20" i="8"/>
  <c r="C18" i="8"/>
  <c r="C17" i="8"/>
  <c r="C16" i="8"/>
  <c r="C15" i="8"/>
  <c r="C10" i="8"/>
  <c r="C11" i="8"/>
  <c r="C13" i="8"/>
  <c r="C12" i="8"/>
  <c r="A510" i="8" l="1"/>
  <c r="A505" i="8"/>
  <c r="A500" i="8"/>
  <c r="A495" i="8"/>
  <c r="A490" i="8"/>
  <c r="A485" i="8"/>
  <c r="A480" i="8"/>
  <c r="A475" i="8"/>
  <c r="A470" i="8"/>
  <c r="A465" i="8"/>
  <c r="A460" i="8"/>
  <c r="A455" i="8"/>
  <c r="A450" i="8"/>
  <c r="A445" i="8"/>
  <c r="A440" i="8"/>
  <c r="A435" i="8"/>
  <c r="A430" i="8"/>
  <c r="A425" i="8"/>
  <c r="A420" i="8"/>
  <c r="A415" i="8"/>
  <c r="A410" i="8"/>
  <c r="A405" i="8"/>
  <c r="A400" i="8"/>
  <c r="A395" i="8"/>
  <c r="A390" i="8"/>
  <c r="A385" i="8"/>
  <c r="A380" i="8"/>
  <c r="A375" i="8"/>
  <c r="A370" i="8"/>
  <c r="A365" i="8"/>
  <c r="A360" i="8"/>
  <c r="A355" i="8"/>
  <c r="A350" i="8"/>
  <c r="A345" i="8"/>
  <c r="A340" i="8"/>
  <c r="A335" i="8"/>
  <c r="A330" i="8"/>
  <c r="A325" i="8"/>
  <c r="A320" i="8"/>
  <c r="A315" i="8"/>
  <c r="A310" i="8"/>
  <c r="A305" i="8"/>
  <c r="A300" i="8"/>
  <c r="A295" i="8"/>
  <c r="A290" i="8"/>
  <c r="A285" i="8"/>
  <c r="A280" i="8"/>
  <c r="A275" i="8"/>
  <c r="A270" i="8"/>
  <c r="A265" i="8"/>
  <c r="A260" i="8"/>
  <c r="A255" i="8"/>
  <c r="A250" i="8"/>
  <c r="A245" i="8"/>
  <c r="A240" i="8"/>
  <c r="A235" i="8"/>
  <c r="A230" i="8"/>
  <c r="A225" i="8"/>
  <c r="A220" i="8"/>
  <c r="A215" i="8"/>
  <c r="A210" i="8"/>
  <c r="A205" i="8"/>
  <c r="A200" i="8"/>
  <c r="A195" i="8"/>
  <c r="A190" i="8"/>
  <c r="A185" i="8"/>
  <c r="A180" i="8"/>
  <c r="A175" i="8"/>
  <c r="A170" i="8"/>
  <c r="A165" i="8"/>
  <c r="A160" i="8"/>
  <c r="A155" i="8"/>
  <c r="A150" i="8"/>
  <c r="A145" i="8"/>
  <c r="A140" i="8"/>
  <c r="A135" i="8"/>
  <c r="A130" i="8"/>
  <c r="A125" i="8"/>
  <c r="A120" i="8"/>
  <c r="A115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B10" i="8"/>
  <c r="BD8" i="8"/>
  <c r="AQ8" i="8"/>
  <c r="AD8" i="8"/>
  <c r="Q8" i="8"/>
  <c r="AX4" i="8"/>
  <c r="CP5" i="8"/>
  <c r="CO5" i="8"/>
  <c r="CN5" i="8"/>
  <c r="CM5" i="8"/>
  <c r="CL5" i="8"/>
  <c r="CK5" i="8"/>
  <c r="CJ5" i="8"/>
  <c r="CI5" i="8"/>
  <c r="CH5" i="8"/>
  <c r="CG5" i="8"/>
  <c r="CF5" i="8"/>
  <c r="CE5" i="8"/>
  <c r="CD5" i="8"/>
  <c r="CC5" i="8"/>
  <c r="CB5" i="8"/>
  <c r="CA5" i="8"/>
  <c r="BZ5" i="8"/>
  <c r="BY5" i="8"/>
  <c r="BX5" i="8"/>
  <c r="BW5" i="8"/>
  <c r="BV5" i="8"/>
  <c r="BU5" i="8"/>
  <c r="BT5" i="8"/>
  <c r="BS5" i="8"/>
  <c r="BR5" i="8"/>
  <c r="BQ5" i="8"/>
  <c r="BO5" i="8"/>
  <c r="BP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CM4" i="8"/>
  <c r="CF4" i="8"/>
  <c r="BY4" i="8"/>
  <c r="BR4" i="8"/>
  <c r="BK4" i="8"/>
  <c r="BD4" i="8"/>
  <c r="AW4" i="8"/>
  <c r="AP4" i="8"/>
  <c r="AI4" i="8"/>
  <c r="AK4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B4" i="8"/>
  <c r="U4" i="8"/>
  <c r="X4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N4" i="8"/>
  <c r="G4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355" i="8" l="1"/>
  <c r="B230" i="8"/>
  <c r="B110" i="8"/>
  <c r="B505" i="8"/>
  <c r="B425" i="8"/>
  <c r="B385" i="8"/>
  <c r="B345" i="8"/>
  <c r="B305" i="8"/>
  <c r="B225" i="8"/>
  <c r="B105" i="8"/>
  <c r="B25" i="8"/>
  <c r="B460" i="8"/>
  <c r="B380" i="8"/>
  <c r="B300" i="8"/>
  <c r="B260" i="8"/>
  <c r="B180" i="8"/>
  <c r="B100" i="8"/>
  <c r="B20" i="8"/>
  <c r="B495" i="8"/>
  <c r="B295" i="8"/>
  <c r="B215" i="8"/>
  <c r="B135" i="8"/>
  <c r="B55" i="8"/>
  <c r="B490" i="8"/>
  <c r="B370" i="8"/>
  <c r="B290" i="8"/>
  <c r="B210" i="8"/>
  <c r="B170" i="8"/>
  <c r="B90" i="8"/>
  <c r="B50" i="8"/>
  <c r="B485" i="8"/>
  <c r="B445" i="8"/>
  <c r="B405" i="8"/>
  <c r="B365" i="8"/>
  <c r="B325" i="8"/>
  <c r="B285" i="8"/>
  <c r="B245" i="8"/>
  <c r="B205" i="8"/>
  <c r="B165" i="8"/>
  <c r="B125" i="8"/>
  <c r="B85" i="8"/>
  <c r="B45" i="8"/>
  <c r="B480" i="8"/>
  <c r="B440" i="8"/>
  <c r="B400" i="8"/>
  <c r="B360" i="8"/>
  <c r="B320" i="8"/>
  <c r="B280" i="8"/>
  <c r="B240" i="8"/>
  <c r="B200" i="8"/>
  <c r="B160" i="8"/>
  <c r="B120" i="8"/>
  <c r="B80" i="8"/>
  <c r="B40" i="8"/>
  <c r="B475" i="8"/>
  <c r="B435" i="8"/>
  <c r="B395" i="8"/>
  <c r="B315" i="8"/>
  <c r="B275" i="8"/>
  <c r="B235" i="8"/>
  <c r="B195" i="8"/>
  <c r="B155" i="8"/>
  <c r="B115" i="8"/>
  <c r="B75" i="8"/>
  <c r="B35" i="8"/>
  <c r="B510" i="8"/>
  <c r="B470" i="8"/>
  <c r="B430" i="8"/>
  <c r="B390" i="8"/>
  <c r="B350" i="8"/>
  <c r="B310" i="8"/>
  <c r="B270" i="8"/>
  <c r="B190" i="8"/>
  <c r="B150" i="8"/>
  <c r="B70" i="8"/>
  <c r="B30" i="8"/>
  <c r="B465" i="8"/>
  <c r="B265" i="8"/>
  <c r="B185" i="8"/>
  <c r="B145" i="8"/>
  <c r="B65" i="8"/>
  <c r="B500" i="8"/>
  <c r="B420" i="8"/>
  <c r="B340" i="8"/>
  <c r="B220" i="8"/>
  <c r="B140" i="8"/>
  <c r="B60" i="8"/>
  <c r="B455" i="8"/>
  <c r="B415" i="8"/>
  <c r="B375" i="8"/>
  <c r="B335" i="8"/>
  <c r="B255" i="8"/>
  <c r="B175" i="8"/>
  <c r="B95" i="8"/>
  <c r="B15" i="8"/>
  <c r="B450" i="8"/>
  <c r="B410" i="8"/>
  <c r="B330" i="8"/>
  <c r="B250" i="8"/>
  <c r="B130" i="8"/>
  <c r="B106" i="8"/>
  <c r="CR490" i="8" s="1"/>
  <c r="CR12" i="8"/>
  <c r="CP12" i="8" s="1"/>
  <c r="CR11" i="8"/>
  <c r="CP11" i="8" s="1"/>
  <c r="CR13" i="8"/>
  <c r="CP13" i="8" s="1"/>
  <c r="CR14" i="8"/>
  <c r="CR10" i="8"/>
  <c r="CP10" i="8" s="1"/>
  <c r="D10" i="8"/>
  <c r="E10" i="8"/>
  <c r="B37" i="8"/>
  <c r="B38" i="8"/>
  <c r="B47" i="8"/>
  <c r="B68" i="8"/>
  <c r="B77" i="8"/>
  <c r="B78" i="8"/>
  <c r="B87" i="8"/>
  <c r="B28" i="8"/>
  <c r="B108" i="8"/>
  <c r="B48" i="8"/>
  <c r="B88" i="8"/>
  <c r="B17" i="8"/>
  <c r="B57" i="8"/>
  <c r="B97" i="8"/>
  <c r="B18" i="8"/>
  <c r="B58" i="8"/>
  <c r="B98" i="8"/>
  <c r="B27" i="8"/>
  <c r="B67" i="8"/>
  <c r="B107" i="8"/>
  <c r="B14" i="8"/>
  <c r="B19" i="8"/>
  <c r="B49" i="8"/>
  <c r="B69" i="8"/>
  <c r="B79" i="8"/>
  <c r="B89" i="8"/>
  <c r="B11" i="8"/>
  <c r="B21" i="8"/>
  <c r="B31" i="8"/>
  <c r="B41" i="8"/>
  <c r="B51" i="8"/>
  <c r="B61" i="8"/>
  <c r="B71" i="8"/>
  <c r="B81" i="8"/>
  <c r="B91" i="8"/>
  <c r="B101" i="8"/>
  <c r="B12" i="8"/>
  <c r="B22" i="8"/>
  <c r="B32" i="8"/>
  <c r="B42" i="8"/>
  <c r="B52" i="8"/>
  <c r="B62" i="8"/>
  <c r="B72" i="8"/>
  <c r="B82" i="8"/>
  <c r="B92" i="8"/>
  <c r="B102" i="8"/>
  <c r="B39" i="8"/>
  <c r="B109" i="8"/>
  <c r="B13" i="8"/>
  <c r="B33" i="8"/>
  <c r="B53" i="8"/>
  <c r="B73" i="8"/>
  <c r="B83" i="8"/>
  <c r="B103" i="8"/>
  <c r="B24" i="8"/>
  <c r="B34" i="8"/>
  <c r="B44" i="8"/>
  <c r="B54" i="8"/>
  <c r="B64" i="8"/>
  <c r="B74" i="8"/>
  <c r="B84" i="8"/>
  <c r="B94" i="8"/>
  <c r="B104" i="8"/>
  <c r="B29" i="8"/>
  <c r="B59" i="8"/>
  <c r="B99" i="8"/>
  <c r="B23" i="8"/>
  <c r="B43" i="8"/>
  <c r="B63" i="8"/>
  <c r="B93" i="8"/>
  <c r="B16" i="8"/>
  <c r="B26" i="8"/>
  <c r="B36" i="8"/>
  <c r="B46" i="8"/>
  <c r="B56" i="8"/>
  <c r="B66" i="8"/>
  <c r="B76" i="8"/>
  <c r="B86" i="8"/>
  <c r="B96" i="8"/>
  <c r="CR491" i="8" l="1"/>
  <c r="CP491" i="8" s="1"/>
  <c r="CR493" i="8"/>
  <c r="CR492" i="8"/>
  <c r="CP492" i="8" s="1"/>
  <c r="CR494" i="8"/>
  <c r="J174" i="8"/>
  <c r="I174" i="8"/>
  <c r="H174" i="8"/>
  <c r="F174" i="8"/>
  <c r="D174" i="8"/>
  <c r="J170" i="8"/>
  <c r="I170" i="8"/>
  <c r="H170" i="8"/>
  <c r="G170" i="8"/>
  <c r="F170" i="8"/>
  <c r="G174" i="8"/>
  <c r="E170" i="8"/>
  <c r="E174" i="8"/>
  <c r="D170" i="8"/>
  <c r="D484" i="8"/>
  <c r="D480" i="8"/>
  <c r="J484" i="8"/>
  <c r="J480" i="8"/>
  <c r="I484" i="8"/>
  <c r="H484" i="8"/>
  <c r="E484" i="8"/>
  <c r="G484" i="8"/>
  <c r="F484" i="8"/>
  <c r="I480" i="8"/>
  <c r="H480" i="8"/>
  <c r="G480" i="8"/>
  <c r="F480" i="8"/>
  <c r="E480" i="8"/>
  <c r="G399" i="8"/>
  <c r="F399" i="8"/>
  <c r="E399" i="8"/>
  <c r="D399" i="8"/>
  <c r="H399" i="8"/>
  <c r="J399" i="8"/>
  <c r="I395" i="8"/>
  <c r="I399" i="8"/>
  <c r="H395" i="8"/>
  <c r="G395" i="8"/>
  <c r="F395" i="8"/>
  <c r="E395" i="8"/>
  <c r="D395" i="8"/>
  <c r="J395" i="8"/>
  <c r="F354" i="8"/>
  <c r="F350" i="8"/>
  <c r="E354" i="8"/>
  <c r="E350" i="8"/>
  <c r="D354" i="8"/>
  <c r="D350" i="8"/>
  <c r="J354" i="8"/>
  <c r="J350" i="8"/>
  <c r="G354" i="8"/>
  <c r="G350" i="8"/>
  <c r="H354" i="8"/>
  <c r="H350" i="8"/>
  <c r="I350" i="8"/>
  <c r="I354" i="8"/>
  <c r="E304" i="8"/>
  <c r="E300" i="8"/>
  <c r="D304" i="8"/>
  <c r="D300" i="8"/>
  <c r="J304" i="8"/>
  <c r="J300" i="8"/>
  <c r="I304" i="8"/>
  <c r="I300" i="8"/>
  <c r="H304" i="8"/>
  <c r="H300" i="8"/>
  <c r="F304" i="8"/>
  <c r="F300" i="8"/>
  <c r="G300" i="8"/>
  <c r="G304" i="8"/>
  <c r="H219" i="8"/>
  <c r="G219" i="8"/>
  <c r="E219" i="8"/>
  <c r="D219" i="8"/>
  <c r="J219" i="8"/>
  <c r="I219" i="8"/>
  <c r="J215" i="8"/>
  <c r="F219" i="8"/>
  <c r="I215" i="8"/>
  <c r="H215" i="8"/>
  <c r="F215" i="8"/>
  <c r="E215" i="8"/>
  <c r="D215" i="8"/>
  <c r="G215" i="8"/>
  <c r="D269" i="8"/>
  <c r="J269" i="8"/>
  <c r="I269" i="8"/>
  <c r="H269" i="8"/>
  <c r="F269" i="8"/>
  <c r="G269" i="8"/>
  <c r="J265" i="8"/>
  <c r="E269" i="8"/>
  <c r="I265" i="8"/>
  <c r="H265" i="8"/>
  <c r="G265" i="8"/>
  <c r="E265" i="8"/>
  <c r="D265" i="8"/>
  <c r="F265" i="8"/>
  <c r="I489" i="8"/>
  <c r="I485" i="8"/>
  <c r="H489" i="8"/>
  <c r="H485" i="8"/>
  <c r="G489" i="8"/>
  <c r="G485" i="8"/>
  <c r="F489" i="8"/>
  <c r="F485" i="8"/>
  <c r="E489" i="8"/>
  <c r="E485" i="8"/>
  <c r="D489" i="8"/>
  <c r="D485" i="8"/>
  <c r="J489" i="8"/>
  <c r="J485" i="8"/>
  <c r="J404" i="8"/>
  <c r="J400" i="8"/>
  <c r="I404" i="8"/>
  <c r="I400" i="8"/>
  <c r="H404" i="8"/>
  <c r="H400" i="8"/>
  <c r="G404" i="8"/>
  <c r="G400" i="8"/>
  <c r="F404" i="8"/>
  <c r="F400" i="8"/>
  <c r="E404" i="8"/>
  <c r="E400" i="8"/>
  <c r="D404" i="8"/>
  <c r="D400" i="8"/>
  <c r="J319" i="8"/>
  <c r="J315" i="8"/>
  <c r="I319" i="8"/>
  <c r="I315" i="8"/>
  <c r="H319" i="8"/>
  <c r="H315" i="8"/>
  <c r="G319" i="8"/>
  <c r="G315" i="8"/>
  <c r="F319" i="8"/>
  <c r="F315" i="8"/>
  <c r="E319" i="8"/>
  <c r="E315" i="8"/>
  <c r="D319" i="8"/>
  <c r="D315" i="8"/>
  <c r="I274" i="8"/>
  <c r="I270" i="8"/>
  <c r="H274" i="8"/>
  <c r="H270" i="8"/>
  <c r="G274" i="8"/>
  <c r="G270" i="8"/>
  <c r="F274" i="8"/>
  <c r="F270" i="8"/>
  <c r="E274" i="8"/>
  <c r="E270" i="8"/>
  <c r="D274" i="8"/>
  <c r="D270" i="8"/>
  <c r="J274" i="8"/>
  <c r="J270" i="8"/>
  <c r="J224" i="8"/>
  <c r="J220" i="8"/>
  <c r="I224" i="8"/>
  <c r="I220" i="8"/>
  <c r="H224" i="8"/>
  <c r="H220" i="8"/>
  <c r="G224" i="8"/>
  <c r="F224" i="8"/>
  <c r="E224" i="8"/>
  <c r="D224" i="8"/>
  <c r="F220" i="8"/>
  <c r="E220" i="8"/>
  <c r="D220" i="8"/>
  <c r="G220" i="8"/>
  <c r="I139" i="8"/>
  <c r="I135" i="8"/>
  <c r="H139" i="8"/>
  <c r="H135" i="8"/>
  <c r="G139" i="8"/>
  <c r="G135" i="8"/>
  <c r="F139" i="8"/>
  <c r="F135" i="8"/>
  <c r="E139" i="8"/>
  <c r="E135" i="8"/>
  <c r="D139" i="8"/>
  <c r="D135" i="8"/>
  <c r="J139" i="8"/>
  <c r="J135" i="8"/>
  <c r="J359" i="8"/>
  <c r="J355" i="8"/>
  <c r="I359" i="8"/>
  <c r="I355" i="8"/>
  <c r="H359" i="8"/>
  <c r="H355" i="8"/>
  <c r="G359" i="8"/>
  <c r="G355" i="8"/>
  <c r="F359" i="8"/>
  <c r="F355" i="8"/>
  <c r="E359" i="8"/>
  <c r="E355" i="8"/>
  <c r="D359" i="8"/>
  <c r="D355" i="8"/>
  <c r="H449" i="8"/>
  <c r="G449" i="8"/>
  <c r="F449" i="8"/>
  <c r="E449" i="8"/>
  <c r="D449" i="8"/>
  <c r="J445" i="8"/>
  <c r="J449" i="8"/>
  <c r="I445" i="8"/>
  <c r="I449" i="8"/>
  <c r="H445" i="8"/>
  <c r="G445" i="8"/>
  <c r="F445" i="8"/>
  <c r="E445" i="8"/>
  <c r="D445" i="8"/>
  <c r="J364" i="8"/>
  <c r="I364" i="8"/>
  <c r="H364" i="8"/>
  <c r="G364" i="8"/>
  <c r="E364" i="8"/>
  <c r="D360" i="8"/>
  <c r="F364" i="8"/>
  <c r="D364" i="8"/>
  <c r="J360" i="8"/>
  <c r="I360" i="8"/>
  <c r="H360" i="8"/>
  <c r="E360" i="8"/>
  <c r="G360" i="8"/>
  <c r="F360" i="8"/>
  <c r="J279" i="8"/>
  <c r="J275" i="8"/>
  <c r="I279" i="8"/>
  <c r="I275" i="8"/>
  <c r="H279" i="8"/>
  <c r="H275" i="8"/>
  <c r="G279" i="8"/>
  <c r="G275" i="8"/>
  <c r="F279" i="8"/>
  <c r="F275" i="8"/>
  <c r="D279" i="8"/>
  <c r="D275" i="8"/>
  <c r="E279" i="8"/>
  <c r="E275" i="8"/>
  <c r="J234" i="8"/>
  <c r="J230" i="8"/>
  <c r="I234" i="8"/>
  <c r="I230" i="8"/>
  <c r="H234" i="8"/>
  <c r="H230" i="8"/>
  <c r="G234" i="8"/>
  <c r="G230" i="8"/>
  <c r="F234" i="8"/>
  <c r="F230" i="8"/>
  <c r="E234" i="8"/>
  <c r="E230" i="8"/>
  <c r="D234" i="8"/>
  <c r="D230" i="8"/>
  <c r="J184" i="8"/>
  <c r="J180" i="8"/>
  <c r="I184" i="8"/>
  <c r="I180" i="8"/>
  <c r="H184" i="8"/>
  <c r="H180" i="8"/>
  <c r="G184" i="8"/>
  <c r="G180" i="8"/>
  <c r="F184" i="8"/>
  <c r="F180" i="8"/>
  <c r="D184" i="8"/>
  <c r="D180" i="8"/>
  <c r="E184" i="8"/>
  <c r="E180" i="8"/>
  <c r="J349" i="8"/>
  <c r="J345" i="8"/>
  <c r="I349" i="8"/>
  <c r="I345" i="8"/>
  <c r="H349" i="8"/>
  <c r="H345" i="8"/>
  <c r="G349" i="8"/>
  <c r="G345" i="8"/>
  <c r="F349" i="8"/>
  <c r="F345" i="8"/>
  <c r="E349" i="8"/>
  <c r="E345" i="8"/>
  <c r="D349" i="8"/>
  <c r="D345" i="8"/>
  <c r="D134" i="8"/>
  <c r="D130" i="8"/>
  <c r="E130" i="8"/>
  <c r="F134" i="8"/>
  <c r="F130" i="8"/>
  <c r="J134" i="8"/>
  <c r="J130" i="8"/>
  <c r="I134" i="8"/>
  <c r="I130" i="8"/>
  <c r="H134" i="8"/>
  <c r="H130" i="8"/>
  <c r="G134" i="8"/>
  <c r="G130" i="8"/>
  <c r="E134" i="8"/>
  <c r="CP490" i="8"/>
  <c r="D494" i="8"/>
  <c r="J494" i="8"/>
  <c r="I494" i="8"/>
  <c r="H494" i="8"/>
  <c r="G494" i="8"/>
  <c r="F494" i="8"/>
  <c r="J490" i="8"/>
  <c r="E494" i="8"/>
  <c r="I490" i="8"/>
  <c r="H490" i="8"/>
  <c r="G490" i="8"/>
  <c r="F490" i="8"/>
  <c r="E490" i="8"/>
  <c r="D490" i="8"/>
  <c r="J409" i="8"/>
  <c r="E405" i="8"/>
  <c r="D405" i="8"/>
  <c r="I409" i="8"/>
  <c r="H409" i="8"/>
  <c r="J405" i="8"/>
  <c r="G409" i="8"/>
  <c r="I405" i="8"/>
  <c r="F409" i="8"/>
  <c r="H405" i="8"/>
  <c r="D409" i="8"/>
  <c r="F405" i="8"/>
  <c r="E409" i="8"/>
  <c r="G405" i="8"/>
  <c r="G324" i="8"/>
  <c r="G320" i="8"/>
  <c r="F324" i="8"/>
  <c r="F320" i="8"/>
  <c r="E324" i="8"/>
  <c r="E320" i="8"/>
  <c r="D324" i="8"/>
  <c r="D320" i="8"/>
  <c r="H324" i="8"/>
  <c r="H320" i="8"/>
  <c r="J324" i="8"/>
  <c r="J320" i="8"/>
  <c r="I324" i="8"/>
  <c r="I320" i="8"/>
  <c r="D239" i="8"/>
  <c r="D235" i="8"/>
  <c r="J239" i="8"/>
  <c r="J235" i="8"/>
  <c r="I239" i="8"/>
  <c r="I235" i="8"/>
  <c r="H239" i="8"/>
  <c r="H235" i="8"/>
  <c r="G239" i="8"/>
  <c r="G235" i="8"/>
  <c r="F239" i="8"/>
  <c r="F235" i="8"/>
  <c r="E235" i="8"/>
  <c r="E239" i="8"/>
  <c r="J194" i="8"/>
  <c r="J190" i="8"/>
  <c r="I194" i="8"/>
  <c r="I190" i="8"/>
  <c r="H194" i="8"/>
  <c r="H190" i="8"/>
  <c r="G194" i="8"/>
  <c r="G190" i="8"/>
  <c r="F194" i="8"/>
  <c r="F190" i="8"/>
  <c r="E194" i="8"/>
  <c r="E190" i="8"/>
  <c r="D194" i="8"/>
  <c r="D190" i="8"/>
  <c r="D140" i="8"/>
  <c r="J144" i="8"/>
  <c r="J140" i="8"/>
  <c r="I144" i="8"/>
  <c r="I140" i="8"/>
  <c r="H144" i="8"/>
  <c r="H140" i="8"/>
  <c r="G144" i="8"/>
  <c r="G140" i="8"/>
  <c r="D144" i="8"/>
  <c r="F144" i="8"/>
  <c r="F140" i="8"/>
  <c r="E144" i="8"/>
  <c r="E140" i="8"/>
  <c r="E509" i="8"/>
  <c r="E505" i="8"/>
  <c r="D509" i="8"/>
  <c r="D505" i="8"/>
  <c r="J509" i="8"/>
  <c r="I509" i="8"/>
  <c r="I505" i="8"/>
  <c r="F509" i="8"/>
  <c r="H509" i="8"/>
  <c r="G509" i="8"/>
  <c r="J505" i="8"/>
  <c r="H505" i="8"/>
  <c r="G505" i="8"/>
  <c r="F505" i="8"/>
  <c r="I314" i="8"/>
  <c r="H314" i="8"/>
  <c r="G314" i="8"/>
  <c r="F314" i="8"/>
  <c r="E314" i="8"/>
  <c r="D314" i="8"/>
  <c r="J314" i="8"/>
  <c r="J310" i="8"/>
  <c r="I310" i="8"/>
  <c r="H310" i="8"/>
  <c r="G310" i="8"/>
  <c r="F310" i="8"/>
  <c r="D310" i="8"/>
  <c r="E310" i="8"/>
  <c r="J454" i="8"/>
  <c r="J450" i="8"/>
  <c r="I454" i="8"/>
  <c r="I450" i="8"/>
  <c r="H454" i="8"/>
  <c r="H450" i="8"/>
  <c r="G454" i="8"/>
  <c r="G450" i="8"/>
  <c r="F454" i="8"/>
  <c r="F450" i="8"/>
  <c r="E454" i="8"/>
  <c r="E450" i="8"/>
  <c r="D454" i="8"/>
  <c r="D450" i="8"/>
  <c r="H369" i="8"/>
  <c r="H365" i="8"/>
  <c r="G369" i="8"/>
  <c r="G365" i="8"/>
  <c r="F369" i="8"/>
  <c r="F365" i="8"/>
  <c r="E369" i="8"/>
  <c r="E365" i="8"/>
  <c r="D369" i="8"/>
  <c r="D365" i="8"/>
  <c r="J369" i="8"/>
  <c r="J365" i="8"/>
  <c r="I369" i="8"/>
  <c r="I365" i="8"/>
  <c r="G284" i="8"/>
  <c r="G280" i="8"/>
  <c r="F284" i="8"/>
  <c r="F280" i="8"/>
  <c r="E284" i="8"/>
  <c r="E280" i="8"/>
  <c r="D284" i="8"/>
  <c r="D280" i="8"/>
  <c r="I284" i="8"/>
  <c r="I280" i="8"/>
  <c r="H284" i="8"/>
  <c r="H280" i="8"/>
  <c r="J284" i="8"/>
  <c r="J280" i="8"/>
  <c r="F199" i="8"/>
  <c r="E199" i="8"/>
  <c r="D199" i="8"/>
  <c r="J199" i="8"/>
  <c r="I199" i="8"/>
  <c r="H199" i="8"/>
  <c r="G199" i="8"/>
  <c r="J195" i="8"/>
  <c r="I195" i="8"/>
  <c r="G195" i="8"/>
  <c r="F195" i="8"/>
  <c r="E195" i="8"/>
  <c r="H195" i="8"/>
  <c r="D195" i="8"/>
  <c r="J154" i="8"/>
  <c r="J150" i="8"/>
  <c r="I154" i="8"/>
  <c r="H154" i="8"/>
  <c r="G154" i="8"/>
  <c r="G150" i="8"/>
  <c r="F154" i="8"/>
  <c r="I150" i="8"/>
  <c r="E154" i="8"/>
  <c r="H150" i="8"/>
  <c r="D154" i="8"/>
  <c r="F150" i="8"/>
  <c r="E150" i="8"/>
  <c r="D150" i="8"/>
  <c r="I499" i="8"/>
  <c r="I495" i="8"/>
  <c r="H499" i="8"/>
  <c r="H495" i="8"/>
  <c r="G499" i="8"/>
  <c r="G495" i="8"/>
  <c r="F499" i="8"/>
  <c r="F495" i="8"/>
  <c r="E499" i="8"/>
  <c r="E495" i="8"/>
  <c r="D499" i="8"/>
  <c r="D495" i="8"/>
  <c r="J499" i="8"/>
  <c r="J495" i="8"/>
  <c r="E189" i="8"/>
  <c r="E185" i="8"/>
  <c r="D189" i="8"/>
  <c r="D185" i="8"/>
  <c r="I189" i="8"/>
  <c r="I185" i="8"/>
  <c r="G189" i="8"/>
  <c r="G185" i="8"/>
  <c r="J185" i="8"/>
  <c r="H185" i="8"/>
  <c r="F185" i="8"/>
  <c r="J189" i="8"/>
  <c r="H189" i="8"/>
  <c r="F189" i="8"/>
  <c r="J444" i="8"/>
  <c r="J440" i="8"/>
  <c r="I444" i="8"/>
  <c r="I440" i="8"/>
  <c r="H444" i="8"/>
  <c r="H440" i="8"/>
  <c r="G444" i="8"/>
  <c r="G440" i="8"/>
  <c r="F444" i="8"/>
  <c r="F440" i="8"/>
  <c r="E444" i="8"/>
  <c r="E440" i="8"/>
  <c r="D444" i="8"/>
  <c r="D440" i="8"/>
  <c r="H414" i="8"/>
  <c r="H410" i="8"/>
  <c r="G414" i="8"/>
  <c r="G410" i="8"/>
  <c r="F414" i="8"/>
  <c r="F410" i="8"/>
  <c r="E414" i="8"/>
  <c r="E410" i="8"/>
  <c r="D414" i="8"/>
  <c r="D410" i="8"/>
  <c r="J410" i="8"/>
  <c r="I410" i="8"/>
  <c r="I414" i="8"/>
  <c r="J414" i="8"/>
  <c r="J329" i="8"/>
  <c r="J325" i="8"/>
  <c r="I329" i="8"/>
  <c r="I325" i="8"/>
  <c r="H329" i="8"/>
  <c r="H325" i="8"/>
  <c r="G329" i="8"/>
  <c r="G325" i="8"/>
  <c r="F329" i="8"/>
  <c r="F325" i="8"/>
  <c r="E329" i="8"/>
  <c r="E325" i="8"/>
  <c r="D329" i="8"/>
  <c r="D325" i="8"/>
  <c r="J244" i="8"/>
  <c r="I244" i="8"/>
  <c r="H244" i="8"/>
  <c r="G244" i="8"/>
  <c r="F244" i="8"/>
  <c r="D244" i="8"/>
  <c r="I240" i="8"/>
  <c r="H240" i="8"/>
  <c r="G240" i="8"/>
  <c r="F240" i="8"/>
  <c r="E240" i="8"/>
  <c r="E244" i="8"/>
  <c r="D240" i="8"/>
  <c r="J240" i="8"/>
  <c r="H159" i="8"/>
  <c r="H155" i="8"/>
  <c r="G159" i="8"/>
  <c r="G155" i="8"/>
  <c r="F159" i="8"/>
  <c r="F155" i="8"/>
  <c r="E159" i="8"/>
  <c r="E155" i="8"/>
  <c r="D159" i="8"/>
  <c r="D155" i="8"/>
  <c r="J159" i="8"/>
  <c r="J155" i="8"/>
  <c r="I159" i="8"/>
  <c r="I155" i="8"/>
  <c r="J459" i="8"/>
  <c r="I459" i="8"/>
  <c r="H459" i="8"/>
  <c r="G459" i="8"/>
  <c r="F459" i="8"/>
  <c r="F455" i="8"/>
  <c r="E455" i="8"/>
  <c r="D455" i="8"/>
  <c r="E459" i="8"/>
  <c r="D459" i="8"/>
  <c r="J455" i="8"/>
  <c r="I455" i="8"/>
  <c r="H455" i="8"/>
  <c r="G455" i="8"/>
  <c r="F229" i="8"/>
  <c r="F225" i="8"/>
  <c r="E229" i="8"/>
  <c r="E225" i="8"/>
  <c r="D229" i="8"/>
  <c r="D225" i="8"/>
  <c r="J229" i="8"/>
  <c r="J225" i="8"/>
  <c r="I229" i="8"/>
  <c r="I225" i="8"/>
  <c r="H229" i="8"/>
  <c r="H225" i="8"/>
  <c r="G225" i="8"/>
  <c r="G229" i="8"/>
  <c r="H374" i="8"/>
  <c r="G374" i="8"/>
  <c r="F374" i="8"/>
  <c r="E374" i="8"/>
  <c r="D374" i="8"/>
  <c r="J370" i="8"/>
  <c r="I370" i="8"/>
  <c r="H370" i="8"/>
  <c r="G370" i="8"/>
  <c r="F370" i="8"/>
  <c r="E370" i="8"/>
  <c r="J374" i="8"/>
  <c r="D370" i="8"/>
  <c r="I374" i="8"/>
  <c r="I289" i="8"/>
  <c r="J285" i="8"/>
  <c r="I285" i="8"/>
  <c r="H285" i="8"/>
  <c r="J289" i="8"/>
  <c r="G285" i="8"/>
  <c r="H289" i="8"/>
  <c r="F285" i="8"/>
  <c r="G289" i="8"/>
  <c r="E285" i="8"/>
  <c r="F289" i="8"/>
  <c r="D285" i="8"/>
  <c r="E289" i="8"/>
  <c r="D289" i="8"/>
  <c r="J204" i="8"/>
  <c r="J200" i="8"/>
  <c r="I204" i="8"/>
  <c r="I200" i="8"/>
  <c r="H204" i="8"/>
  <c r="H200" i="8"/>
  <c r="G204" i="8"/>
  <c r="G200" i="8"/>
  <c r="F204" i="8"/>
  <c r="F200" i="8"/>
  <c r="E204" i="8"/>
  <c r="E200" i="8"/>
  <c r="D204" i="8"/>
  <c r="D200" i="8"/>
  <c r="F115" i="8"/>
  <c r="E115" i="8"/>
  <c r="D115" i="8"/>
  <c r="H115" i="8"/>
  <c r="J119" i="8"/>
  <c r="G115" i="8"/>
  <c r="I119" i="8"/>
  <c r="H119" i="8"/>
  <c r="J115" i="8"/>
  <c r="G119" i="8"/>
  <c r="F119" i="8"/>
  <c r="E119" i="8"/>
  <c r="D119" i="8"/>
  <c r="I115" i="8"/>
  <c r="J504" i="8"/>
  <c r="I504" i="8"/>
  <c r="H504" i="8"/>
  <c r="G504" i="8"/>
  <c r="F504" i="8"/>
  <c r="D504" i="8"/>
  <c r="J500" i="8"/>
  <c r="I500" i="8"/>
  <c r="E504" i="8"/>
  <c r="H500" i="8"/>
  <c r="G500" i="8"/>
  <c r="F500" i="8"/>
  <c r="E500" i="8"/>
  <c r="D500" i="8"/>
  <c r="J419" i="8"/>
  <c r="J415" i="8"/>
  <c r="I419" i="8"/>
  <c r="I415" i="8"/>
  <c r="H419" i="8"/>
  <c r="H415" i="8"/>
  <c r="G419" i="8"/>
  <c r="G415" i="8"/>
  <c r="F419" i="8"/>
  <c r="F415" i="8"/>
  <c r="E419" i="8"/>
  <c r="E415" i="8"/>
  <c r="D419" i="8"/>
  <c r="D415" i="8"/>
  <c r="J469" i="8"/>
  <c r="J465" i="8"/>
  <c r="I469" i="8"/>
  <c r="I465" i="8"/>
  <c r="H469" i="8"/>
  <c r="H465" i="8"/>
  <c r="G469" i="8"/>
  <c r="G465" i="8"/>
  <c r="F469" i="8"/>
  <c r="F465" i="8"/>
  <c r="E469" i="8"/>
  <c r="E465" i="8"/>
  <c r="D469" i="8"/>
  <c r="D465" i="8"/>
  <c r="E334" i="8"/>
  <c r="E330" i="8"/>
  <c r="D334" i="8"/>
  <c r="D330" i="8"/>
  <c r="J334" i="8"/>
  <c r="J330" i="8"/>
  <c r="I334" i="8"/>
  <c r="I330" i="8"/>
  <c r="F334" i="8"/>
  <c r="F330" i="8"/>
  <c r="H334" i="8"/>
  <c r="H330" i="8"/>
  <c r="G334" i="8"/>
  <c r="G330" i="8"/>
  <c r="E249" i="8"/>
  <c r="E245" i="8"/>
  <c r="D249" i="8"/>
  <c r="D245" i="8"/>
  <c r="I249" i="8"/>
  <c r="I245" i="8"/>
  <c r="G249" i="8"/>
  <c r="G245" i="8"/>
  <c r="J245" i="8"/>
  <c r="H245" i="8"/>
  <c r="F245" i="8"/>
  <c r="J249" i="8"/>
  <c r="H249" i="8"/>
  <c r="F249" i="8"/>
  <c r="J164" i="8"/>
  <c r="J160" i="8"/>
  <c r="I164" i="8"/>
  <c r="I160" i="8"/>
  <c r="H164" i="8"/>
  <c r="H160" i="8"/>
  <c r="G164" i="8"/>
  <c r="G160" i="8"/>
  <c r="F164" i="8"/>
  <c r="F160" i="8"/>
  <c r="E164" i="8"/>
  <c r="E160" i="8"/>
  <c r="D164" i="8"/>
  <c r="D160" i="8"/>
  <c r="J514" i="8"/>
  <c r="J510" i="8"/>
  <c r="I514" i="8"/>
  <c r="I510" i="8"/>
  <c r="H514" i="8"/>
  <c r="H510" i="8"/>
  <c r="G514" i="8"/>
  <c r="G510" i="8"/>
  <c r="F514" i="8"/>
  <c r="F510" i="8"/>
  <c r="E514" i="8"/>
  <c r="E510" i="8"/>
  <c r="D514" i="8"/>
  <c r="D510" i="8"/>
  <c r="G464" i="8"/>
  <c r="G460" i="8"/>
  <c r="F464" i="8"/>
  <c r="F460" i="8"/>
  <c r="E464" i="8"/>
  <c r="E460" i="8"/>
  <c r="D464" i="8"/>
  <c r="D460" i="8"/>
  <c r="J464" i="8"/>
  <c r="I464" i="8"/>
  <c r="J460" i="8"/>
  <c r="I460" i="8"/>
  <c r="H460" i="8"/>
  <c r="H464" i="8"/>
  <c r="J379" i="8"/>
  <c r="J375" i="8"/>
  <c r="I379" i="8"/>
  <c r="I375" i="8"/>
  <c r="H379" i="8"/>
  <c r="H375" i="8"/>
  <c r="G379" i="8"/>
  <c r="G375" i="8"/>
  <c r="F379" i="8"/>
  <c r="F375" i="8"/>
  <c r="E379" i="8"/>
  <c r="E375" i="8"/>
  <c r="D379" i="8"/>
  <c r="D375" i="8"/>
  <c r="J149" i="8"/>
  <c r="I149" i="8"/>
  <c r="H149" i="8"/>
  <c r="G149" i="8"/>
  <c r="F149" i="8"/>
  <c r="E149" i="8"/>
  <c r="G145" i="8"/>
  <c r="I145" i="8"/>
  <c r="F145" i="8"/>
  <c r="E145" i="8"/>
  <c r="D145" i="8"/>
  <c r="D149" i="8"/>
  <c r="J145" i="8"/>
  <c r="H145" i="8"/>
  <c r="G179" i="8"/>
  <c r="G175" i="8"/>
  <c r="F179" i="8"/>
  <c r="F175" i="8"/>
  <c r="E179" i="8"/>
  <c r="E175" i="8"/>
  <c r="D179" i="8"/>
  <c r="D175" i="8"/>
  <c r="I179" i="8"/>
  <c r="I175" i="8"/>
  <c r="J175" i="8"/>
  <c r="H175" i="8"/>
  <c r="J179" i="8"/>
  <c r="H179" i="8"/>
  <c r="E110" i="8"/>
  <c r="H114" i="8"/>
  <c r="G114" i="8"/>
  <c r="F114" i="8"/>
  <c r="E114" i="8"/>
  <c r="J114" i="8"/>
  <c r="D114" i="8"/>
  <c r="I114" i="8"/>
  <c r="G294" i="8"/>
  <c r="F294" i="8"/>
  <c r="E294" i="8"/>
  <c r="D294" i="8"/>
  <c r="J294" i="8"/>
  <c r="H294" i="8"/>
  <c r="H290" i="8"/>
  <c r="G290" i="8"/>
  <c r="F290" i="8"/>
  <c r="E290" i="8"/>
  <c r="D290" i="8"/>
  <c r="I294" i="8"/>
  <c r="J290" i="8"/>
  <c r="I290" i="8"/>
  <c r="D209" i="8"/>
  <c r="D205" i="8"/>
  <c r="J209" i="8"/>
  <c r="J205" i="8"/>
  <c r="H209" i="8"/>
  <c r="H205" i="8"/>
  <c r="G209" i="8"/>
  <c r="G205" i="8"/>
  <c r="F209" i="8"/>
  <c r="F205" i="8"/>
  <c r="I209" i="8"/>
  <c r="I205" i="8"/>
  <c r="E209" i="8"/>
  <c r="E205" i="8"/>
  <c r="F124" i="8"/>
  <c r="F120" i="8"/>
  <c r="E124" i="8"/>
  <c r="E120" i="8"/>
  <c r="D124" i="8"/>
  <c r="D120" i="8"/>
  <c r="G120" i="8"/>
  <c r="H124" i="8"/>
  <c r="J124" i="8"/>
  <c r="J120" i="8"/>
  <c r="I124" i="8"/>
  <c r="I120" i="8"/>
  <c r="H120" i="8"/>
  <c r="G124" i="8"/>
  <c r="J474" i="8"/>
  <c r="I474" i="8"/>
  <c r="H474" i="8"/>
  <c r="G474" i="8"/>
  <c r="G470" i="8"/>
  <c r="F474" i="8"/>
  <c r="E474" i="8"/>
  <c r="D474" i="8"/>
  <c r="E470" i="8"/>
  <c r="D470" i="8"/>
  <c r="J470" i="8"/>
  <c r="I470" i="8"/>
  <c r="H470" i="8"/>
  <c r="F470" i="8"/>
  <c r="E424" i="8"/>
  <c r="D424" i="8"/>
  <c r="J424" i="8"/>
  <c r="F424" i="8"/>
  <c r="F420" i="8"/>
  <c r="E420" i="8"/>
  <c r="D420" i="8"/>
  <c r="I424" i="8"/>
  <c r="H424" i="8"/>
  <c r="G424" i="8"/>
  <c r="J420" i="8"/>
  <c r="I420" i="8"/>
  <c r="H420" i="8"/>
  <c r="G420" i="8"/>
  <c r="J339" i="8"/>
  <c r="I339" i="8"/>
  <c r="H339" i="8"/>
  <c r="G339" i="8"/>
  <c r="D339" i="8"/>
  <c r="J335" i="8"/>
  <c r="I335" i="8"/>
  <c r="F339" i="8"/>
  <c r="H335" i="8"/>
  <c r="E339" i="8"/>
  <c r="G335" i="8"/>
  <c r="F335" i="8"/>
  <c r="E335" i="8"/>
  <c r="D335" i="8"/>
  <c r="J429" i="8"/>
  <c r="J425" i="8"/>
  <c r="I429" i="8"/>
  <c r="I425" i="8"/>
  <c r="H429" i="8"/>
  <c r="H425" i="8"/>
  <c r="G429" i="8"/>
  <c r="G425" i="8"/>
  <c r="F429" i="8"/>
  <c r="F425" i="8"/>
  <c r="E429" i="8"/>
  <c r="E425" i="8"/>
  <c r="D429" i="8"/>
  <c r="D425" i="8"/>
  <c r="J254" i="8"/>
  <c r="J250" i="8"/>
  <c r="I254" i="8"/>
  <c r="I250" i="8"/>
  <c r="H254" i="8"/>
  <c r="H250" i="8"/>
  <c r="G254" i="8"/>
  <c r="G250" i="8"/>
  <c r="F254" i="8"/>
  <c r="F250" i="8"/>
  <c r="E254" i="8"/>
  <c r="E250" i="8"/>
  <c r="D254" i="8"/>
  <c r="D250" i="8"/>
  <c r="F169" i="8"/>
  <c r="F165" i="8"/>
  <c r="E169" i="8"/>
  <c r="E165" i="8"/>
  <c r="D169" i="8"/>
  <c r="D165" i="8"/>
  <c r="J169" i="8"/>
  <c r="J165" i="8"/>
  <c r="I169" i="8"/>
  <c r="I165" i="8"/>
  <c r="H169" i="8"/>
  <c r="H165" i="8"/>
  <c r="G165" i="8"/>
  <c r="G169" i="8"/>
  <c r="F479" i="8"/>
  <c r="F475" i="8"/>
  <c r="E479" i="8"/>
  <c r="E475" i="8"/>
  <c r="D479" i="8"/>
  <c r="D475" i="8"/>
  <c r="J479" i="8"/>
  <c r="J475" i="8"/>
  <c r="I479" i="8"/>
  <c r="I475" i="8"/>
  <c r="H479" i="8"/>
  <c r="H475" i="8"/>
  <c r="G475" i="8"/>
  <c r="G479" i="8"/>
  <c r="H434" i="8"/>
  <c r="G434" i="8"/>
  <c r="D434" i="8"/>
  <c r="J430" i="8"/>
  <c r="I430" i="8"/>
  <c r="H430" i="8"/>
  <c r="J434" i="8"/>
  <c r="I434" i="8"/>
  <c r="F430" i="8"/>
  <c r="E434" i="8"/>
  <c r="D430" i="8"/>
  <c r="F434" i="8"/>
  <c r="G430" i="8"/>
  <c r="E430" i="8"/>
  <c r="F384" i="8"/>
  <c r="F380" i="8"/>
  <c r="E384" i="8"/>
  <c r="E380" i="8"/>
  <c r="D384" i="8"/>
  <c r="D380" i="8"/>
  <c r="J384" i="8"/>
  <c r="J380" i="8"/>
  <c r="I384" i="8"/>
  <c r="I380" i="8"/>
  <c r="H384" i="8"/>
  <c r="H380" i="8"/>
  <c r="G384" i="8"/>
  <c r="G380" i="8"/>
  <c r="J299" i="8"/>
  <c r="J295" i="8"/>
  <c r="I299" i="8"/>
  <c r="I295" i="8"/>
  <c r="H299" i="8"/>
  <c r="H295" i="8"/>
  <c r="G299" i="8"/>
  <c r="G295" i="8"/>
  <c r="F299" i="8"/>
  <c r="E299" i="8"/>
  <c r="E295" i="8"/>
  <c r="D299" i="8"/>
  <c r="F295" i="8"/>
  <c r="D295" i="8"/>
  <c r="J389" i="8"/>
  <c r="J385" i="8"/>
  <c r="I389" i="8"/>
  <c r="I385" i="8"/>
  <c r="H389" i="8"/>
  <c r="H385" i="8"/>
  <c r="G389" i="8"/>
  <c r="G385" i="8"/>
  <c r="F389" i="8"/>
  <c r="F385" i="8"/>
  <c r="E389" i="8"/>
  <c r="E385" i="8"/>
  <c r="D389" i="8"/>
  <c r="D385" i="8"/>
  <c r="H264" i="8"/>
  <c r="H260" i="8"/>
  <c r="G264" i="8"/>
  <c r="G260" i="8"/>
  <c r="F264" i="8"/>
  <c r="F260" i="8"/>
  <c r="E264" i="8"/>
  <c r="E260" i="8"/>
  <c r="D264" i="8"/>
  <c r="D260" i="8"/>
  <c r="J264" i="8"/>
  <c r="J260" i="8"/>
  <c r="I264" i="8"/>
  <c r="I260" i="8"/>
  <c r="I214" i="8"/>
  <c r="I210" i="8"/>
  <c r="H214" i="8"/>
  <c r="H210" i="8"/>
  <c r="G214" i="8"/>
  <c r="G210" i="8"/>
  <c r="F214" i="8"/>
  <c r="F210" i="8"/>
  <c r="E214" i="8"/>
  <c r="E210" i="8"/>
  <c r="D214" i="8"/>
  <c r="D210" i="8"/>
  <c r="J214" i="8"/>
  <c r="J210" i="8"/>
  <c r="J129" i="8"/>
  <c r="J125" i="8"/>
  <c r="I129" i="8"/>
  <c r="I125" i="8"/>
  <c r="H129" i="8"/>
  <c r="H125" i="8"/>
  <c r="G129" i="8"/>
  <c r="G125" i="8"/>
  <c r="F129" i="8"/>
  <c r="F125" i="8"/>
  <c r="E129" i="8"/>
  <c r="E125" i="8"/>
  <c r="D129" i="8"/>
  <c r="D125" i="8"/>
  <c r="E439" i="8"/>
  <c r="D439" i="8"/>
  <c r="J439" i="8"/>
  <c r="I439" i="8"/>
  <c r="H439" i="8"/>
  <c r="G439" i="8"/>
  <c r="J435" i="8"/>
  <c r="I435" i="8"/>
  <c r="H435" i="8"/>
  <c r="F439" i="8"/>
  <c r="G435" i="8"/>
  <c r="F435" i="8"/>
  <c r="E435" i="8"/>
  <c r="D435" i="8"/>
  <c r="D394" i="8"/>
  <c r="D390" i="8"/>
  <c r="J394" i="8"/>
  <c r="J390" i="8"/>
  <c r="I394" i="8"/>
  <c r="I390" i="8"/>
  <c r="H394" i="8"/>
  <c r="H390" i="8"/>
  <c r="G394" i="8"/>
  <c r="G390" i="8"/>
  <c r="E394" i="8"/>
  <c r="F394" i="8"/>
  <c r="F390" i="8"/>
  <c r="E390" i="8"/>
  <c r="H344" i="8"/>
  <c r="H340" i="8"/>
  <c r="G344" i="8"/>
  <c r="G340" i="8"/>
  <c r="F344" i="8"/>
  <c r="F340" i="8"/>
  <c r="E344" i="8"/>
  <c r="E340" i="8"/>
  <c r="D344" i="8"/>
  <c r="D340" i="8"/>
  <c r="I344" i="8"/>
  <c r="I340" i="8"/>
  <c r="J344" i="8"/>
  <c r="J340" i="8"/>
  <c r="J259" i="8"/>
  <c r="J255" i="8"/>
  <c r="I259" i="8"/>
  <c r="I255" i="8"/>
  <c r="G259" i="8"/>
  <c r="G255" i="8"/>
  <c r="E259" i="8"/>
  <c r="E255" i="8"/>
  <c r="F255" i="8"/>
  <c r="D255" i="8"/>
  <c r="H259" i="8"/>
  <c r="F259" i="8"/>
  <c r="D259" i="8"/>
  <c r="H255" i="8"/>
  <c r="J309" i="8"/>
  <c r="J305" i="8"/>
  <c r="I309" i="8"/>
  <c r="I305" i="8"/>
  <c r="H309" i="8"/>
  <c r="H305" i="8"/>
  <c r="G309" i="8"/>
  <c r="G305" i="8"/>
  <c r="F309" i="8"/>
  <c r="F305" i="8"/>
  <c r="E309" i="8"/>
  <c r="E305" i="8"/>
  <c r="D309" i="8"/>
  <c r="D305" i="8"/>
  <c r="CP493" i="8"/>
  <c r="CR379" i="8"/>
  <c r="CR378" i="8"/>
  <c r="CP378" i="8" s="1"/>
  <c r="CR377" i="8"/>
  <c r="CP377" i="8" s="1"/>
  <c r="CR376" i="8"/>
  <c r="CP376" i="8" s="1"/>
  <c r="CR375" i="8"/>
  <c r="CP375" i="8" s="1"/>
  <c r="CR394" i="8"/>
  <c r="CR393" i="8"/>
  <c r="CP393" i="8" s="1"/>
  <c r="CR392" i="8"/>
  <c r="CP392" i="8" s="1"/>
  <c r="CR391" i="8"/>
  <c r="CP391" i="8" s="1"/>
  <c r="CR390" i="8"/>
  <c r="CP390" i="8" s="1"/>
  <c r="CR456" i="8"/>
  <c r="CP456" i="8" s="1"/>
  <c r="CR459" i="8"/>
  <c r="CR458" i="8"/>
  <c r="CP458" i="8" s="1"/>
  <c r="CR457" i="8"/>
  <c r="CP457" i="8" s="1"/>
  <c r="CR455" i="8"/>
  <c r="CP455" i="8" s="1"/>
  <c r="CR478" i="8"/>
  <c r="CP478" i="8" s="1"/>
  <c r="CR477" i="8"/>
  <c r="CP477" i="8" s="1"/>
  <c r="CR476" i="8"/>
  <c r="CP476" i="8" s="1"/>
  <c r="CR475" i="8"/>
  <c r="CP475" i="8" s="1"/>
  <c r="CR479" i="8"/>
  <c r="CR274" i="8"/>
  <c r="CR273" i="8"/>
  <c r="CP273" i="8" s="1"/>
  <c r="CR272" i="8"/>
  <c r="CP272" i="8" s="1"/>
  <c r="CR271" i="8"/>
  <c r="CP271" i="8" s="1"/>
  <c r="CR270" i="8"/>
  <c r="CP270" i="8" s="1"/>
  <c r="CR166" i="8"/>
  <c r="CP166" i="8" s="1"/>
  <c r="CR165" i="8"/>
  <c r="CP165" i="8" s="1"/>
  <c r="CR168" i="8"/>
  <c r="CP168" i="8" s="1"/>
  <c r="CR169" i="8"/>
  <c r="CR167" i="8"/>
  <c r="CP167" i="8" s="1"/>
  <c r="CR99" i="8"/>
  <c r="CR98" i="8"/>
  <c r="CP98" i="8" s="1"/>
  <c r="CR97" i="8"/>
  <c r="CP97" i="8" s="1"/>
  <c r="CR95" i="8"/>
  <c r="CP95" i="8" s="1"/>
  <c r="CR96" i="8"/>
  <c r="CP96" i="8" s="1"/>
  <c r="CR354" i="8"/>
  <c r="CR353" i="8"/>
  <c r="CP353" i="8" s="1"/>
  <c r="CR352" i="8"/>
  <c r="CP352" i="8" s="1"/>
  <c r="CR351" i="8"/>
  <c r="CP351" i="8" s="1"/>
  <c r="CR350" i="8"/>
  <c r="CP350" i="8" s="1"/>
  <c r="CR89" i="8"/>
  <c r="CR88" i="8"/>
  <c r="CP88" i="8" s="1"/>
  <c r="CR87" i="8"/>
  <c r="CP87" i="8" s="1"/>
  <c r="CR86" i="8"/>
  <c r="CP86" i="8" s="1"/>
  <c r="CR85" i="8"/>
  <c r="CP85" i="8" s="1"/>
  <c r="CR364" i="8"/>
  <c r="CR363" i="8"/>
  <c r="CP363" i="8" s="1"/>
  <c r="CR362" i="8"/>
  <c r="CP362" i="8" s="1"/>
  <c r="CR361" i="8"/>
  <c r="CP361" i="8" s="1"/>
  <c r="CR360" i="8"/>
  <c r="CP360" i="8" s="1"/>
  <c r="CR164" i="8"/>
  <c r="CR163" i="8"/>
  <c r="CP163" i="8" s="1"/>
  <c r="CR162" i="8"/>
  <c r="CP162" i="8" s="1"/>
  <c r="CR161" i="8"/>
  <c r="CP161" i="8" s="1"/>
  <c r="CR160" i="8"/>
  <c r="CP160" i="8" s="1"/>
  <c r="CR294" i="8"/>
  <c r="CR293" i="8"/>
  <c r="CP293" i="8" s="1"/>
  <c r="CR292" i="8"/>
  <c r="CP292" i="8" s="1"/>
  <c r="CR291" i="8"/>
  <c r="CP291" i="8" s="1"/>
  <c r="CR290" i="8"/>
  <c r="CP290" i="8" s="1"/>
  <c r="CR106" i="8"/>
  <c r="CP106" i="8" s="1"/>
  <c r="CR105" i="8"/>
  <c r="CP105" i="8" s="1"/>
  <c r="CR108" i="8"/>
  <c r="CP108" i="8" s="1"/>
  <c r="CR109" i="8"/>
  <c r="CR107" i="8"/>
  <c r="CP107" i="8" s="1"/>
  <c r="CR329" i="8"/>
  <c r="CR328" i="8"/>
  <c r="CP328" i="8" s="1"/>
  <c r="CR327" i="8"/>
  <c r="CP327" i="8" s="1"/>
  <c r="CR326" i="8"/>
  <c r="CP326" i="8" s="1"/>
  <c r="CR325" i="8"/>
  <c r="CP325" i="8" s="1"/>
  <c r="CR174" i="8"/>
  <c r="CR173" i="8"/>
  <c r="CP173" i="8" s="1"/>
  <c r="CR172" i="8"/>
  <c r="CP172" i="8" s="1"/>
  <c r="CR171" i="8"/>
  <c r="CP171" i="8" s="1"/>
  <c r="CR170" i="8"/>
  <c r="CP170" i="8" s="1"/>
  <c r="CR69" i="8"/>
  <c r="CR68" i="8"/>
  <c r="CP68" i="8" s="1"/>
  <c r="CR67" i="8"/>
  <c r="CP67" i="8" s="1"/>
  <c r="CR66" i="8"/>
  <c r="CP66" i="8" s="1"/>
  <c r="CR65" i="8"/>
  <c r="CP65" i="8" s="1"/>
  <c r="CR250" i="8"/>
  <c r="CP250" i="8" s="1"/>
  <c r="CR252" i="8"/>
  <c r="CP252" i="8" s="1"/>
  <c r="CR254" i="8"/>
  <c r="CR253" i="8"/>
  <c r="CP253" i="8" s="1"/>
  <c r="CR251" i="8"/>
  <c r="CP251" i="8" s="1"/>
  <c r="CR300" i="8"/>
  <c r="CP300" i="8" s="1"/>
  <c r="CR304" i="8"/>
  <c r="CR303" i="8"/>
  <c r="CP303" i="8" s="1"/>
  <c r="CR302" i="8"/>
  <c r="CP302" i="8" s="1"/>
  <c r="CR301" i="8"/>
  <c r="CP301" i="8" s="1"/>
  <c r="CR262" i="8"/>
  <c r="CP262" i="8" s="1"/>
  <c r="CR261" i="8"/>
  <c r="CP261" i="8" s="1"/>
  <c r="CR260" i="8"/>
  <c r="CP260" i="8" s="1"/>
  <c r="CR264" i="8"/>
  <c r="CR263" i="8"/>
  <c r="CP263" i="8" s="1"/>
  <c r="CR240" i="8"/>
  <c r="CP240" i="8" s="1"/>
  <c r="CR244" i="8"/>
  <c r="CR243" i="8"/>
  <c r="CP243" i="8" s="1"/>
  <c r="CR242" i="8"/>
  <c r="CP242" i="8" s="1"/>
  <c r="CR241" i="8"/>
  <c r="CP241" i="8" s="1"/>
  <c r="CR480" i="8"/>
  <c r="CP480" i="8" s="1"/>
  <c r="CR484" i="8"/>
  <c r="CR483" i="8"/>
  <c r="CP483" i="8" s="1"/>
  <c r="CR482" i="8"/>
  <c r="CP482" i="8" s="1"/>
  <c r="CR481" i="8"/>
  <c r="CP481" i="8" s="1"/>
  <c r="CR226" i="8"/>
  <c r="CP226" i="8" s="1"/>
  <c r="CR225" i="8"/>
  <c r="CP225" i="8" s="1"/>
  <c r="CR228" i="8"/>
  <c r="CP228" i="8" s="1"/>
  <c r="CR229" i="8"/>
  <c r="CR227" i="8"/>
  <c r="CP227" i="8" s="1"/>
  <c r="CR120" i="8"/>
  <c r="CP120" i="8" s="1"/>
  <c r="CR124" i="8"/>
  <c r="CR123" i="8"/>
  <c r="CP123" i="8" s="1"/>
  <c r="CR122" i="8"/>
  <c r="CP122" i="8" s="1"/>
  <c r="CR121" i="8"/>
  <c r="CP121" i="8" s="1"/>
  <c r="CR19" i="8"/>
  <c r="CR18" i="8"/>
  <c r="CP18" i="8" s="1"/>
  <c r="CR15" i="8"/>
  <c r="CP15" i="8" s="1"/>
  <c r="CR17" i="8"/>
  <c r="CP17" i="8" s="1"/>
  <c r="CR16" i="8"/>
  <c r="CP16" i="8" s="1"/>
  <c r="CR54" i="8"/>
  <c r="CR53" i="8"/>
  <c r="CP53" i="8" s="1"/>
  <c r="CR52" i="8"/>
  <c r="CP52" i="8" s="1"/>
  <c r="CR51" i="8"/>
  <c r="CP51" i="8" s="1"/>
  <c r="CR50" i="8"/>
  <c r="CP50" i="8" s="1"/>
  <c r="CR199" i="8"/>
  <c r="CR198" i="8"/>
  <c r="CP198" i="8" s="1"/>
  <c r="CR197" i="8"/>
  <c r="CP197" i="8" s="1"/>
  <c r="CR196" i="8"/>
  <c r="CP196" i="8" s="1"/>
  <c r="CR195" i="8"/>
  <c r="CP195" i="8" s="1"/>
  <c r="CR60" i="8"/>
  <c r="CP60" i="8" s="1"/>
  <c r="CR63" i="8"/>
  <c r="CP63" i="8" s="1"/>
  <c r="CR64" i="8"/>
  <c r="CR62" i="8"/>
  <c r="CP62" i="8" s="1"/>
  <c r="CR61" i="8"/>
  <c r="CP61" i="8" s="1"/>
  <c r="CR464" i="8"/>
  <c r="CR463" i="8"/>
  <c r="CP463" i="8" s="1"/>
  <c r="CR462" i="8"/>
  <c r="CP462" i="8" s="1"/>
  <c r="CR461" i="8"/>
  <c r="CP461" i="8" s="1"/>
  <c r="CR460" i="8"/>
  <c r="CP460" i="8" s="1"/>
  <c r="CR190" i="8"/>
  <c r="CP190" i="8" s="1"/>
  <c r="CR194" i="8"/>
  <c r="CR193" i="8"/>
  <c r="CP193" i="8" s="1"/>
  <c r="CR191" i="8"/>
  <c r="CP191" i="8" s="1"/>
  <c r="CR192" i="8"/>
  <c r="CP192" i="8" s="1"/>
  <c r="CR430" i="8"/>
  <c r="CP430" i="8" s="1"/>
  <c r="CR432" i="8"/>
  <c r="CP432" i="8" s="1"/>
  <c r="CR434" i="8"/>
  <c r="CR433" i="8"/>
  <c r="CP433" i="8" s="1"/>
  <c r="CR431" i="8"/>
  <c r="CP431" i="8" s="1"/>
  <c r="CR129" i="8"/>
  <c r="CR128" i="8"/>
  <c r="CP128" i="8" s="1"/>
  <c r="CR127" i="8"/>
  <c r="CP127" i="8" s="1"/>
  <c r="CR126" i="8"/>
  <c r="CP126" i="8" s="1"/>
  <c r="CR125" i="8"/>
  <c r="CP125" i="8" s="1"/>
  <c r="CR70" i="8"/>
  <c r="CP70" i="8" s="1"/>
  <c r="CR74" i="8"/>
  <c r="CR72" i="8"/>
  <c r="CP72" i="8" s="1"/>
  <c r="CR73" i="8"/>
  <c r="CP73" i="8" s="1"/>
  <c r="CR71" i="8"/>
  <c r="CP71" i="8" s="1"/>
  <c r="CR406" i="8"/>
  <c r="CP406" i="8" s="1"/>
  <c r="CR405" i="8"/>
  <c r="CP405" i="8" s="1"/>
  <c r="CR409" i="8"/>
  <c r="CR408" i="8"/>
  <c r="CP408" i="8" s="1"/>
  <c r="CR407" i="8"/>
  <c r="CP407" i="8" s="1"/>
  <c r="CR449" i="8"/>
  <c r="CR448" i="8"/>
  <c r="CP448" i="8" s="1"/>
  <c r="CR447" i="8"/>
  <c r="CP447" i="8" s="1"/>
  <c r="CR446" i="8"/>
  <c r="CP446" i="8" s="1"/>
  <c r="CR445" i="8"/>
  <c r="CP445" i="8" s="1"/>
  <c r="CR154" i="8"/>
  <c r="CR153" i="8"/>
  <c r="CP153" i="8" s="1"/>
  <c r="CR152" i="8"/>
  <c r="CP152" i="8" s="1"/>
  <c r="CR151" i="8"/>
  <c r="CP151" i="8" s="1"/>
  <c r="CR150" i="8"/>
  <c r="CP150" i="8" s="1"/>
  <c r="CR439" i="8"/>
  <c r="CR438" i="8"/>
  <c r="CP438" i="8" s="1"/>
  <c r="CR437" i="8"/>
  <c r="CP437" i="8" s="1"/>
  <c r="CR436" i="8"/>
  <c r="CP436" i="8" s="1"/>
  <c r="CR435" i="8"/>
  <c r="CP435" i="8" s="1"/>
  <c r="CR336" i="8"/>
  <c r="CP336" i="8" s="1"/>
  <c r="CR339" i="8"/>
  <c r="CR338" i="8"/>
  <c r="CP338" i="8" s="1"/>
  <c r="CR337" i="8"/>
  <c r="CP337" i="8" s="1"/>
  <c r="CR335" i="8"/>
  <c r="CP335" i="8" s="1"/>
  <c r="CR139" i="8"/>
  <c r="CR138" i="8"/>
  <c r="CP138" i="8" s="1"/>
  <c r="CR137" i="8"/>
  <c r="CP137" i="8" s="1"/>
  <c r="CR136" i="8"/>
  <c r="CP136" i="8" s="1"/>
  <c r="CR135" i="8"/>
  <c r="CP135" i="8" s="1"/>
  <c r="CR259" i="8"/>
  <c r="CR258" i="8"/>
  <c r="CP258" i="8" s="1"/>
  <c r="CR257" i="8"/>
  <c r="CP257" i="8" s="1"/>
  <c r="CR256" i="8"/>
  <c r="CP256" i="8" s="1"/>
  <c r="CR255" i="8"/>
  <c r="CP255" i="8" s="1"/>
  <c r="CR346" i="8"/>
  <c r="CP346" i="8" s="1"/>
  <c r="CR345" i="8"/>
  <c r="CP345" i="8" s="1"/>
  <c r="CR348" i="8"/>
  <c r="CP348" i="8" s="1"/>
  <c r="CR349" i="8"/>
  <c r="CR347" i="8"/>
  <c r="CP347" i="8" s="1"/>
  <c r="CR142" i="8"/>
  <c r="CP142" i="8" s="1"/>
  <c r="CR141" i="8"/>
  <c r="CP141" i="8" s="1"/>
  <c r="CR140" i="8"/>
  <c r="CP140" i="8" s="1"/>
  <c r="CR144" i="8"/>
  <c r="CR143" i="8"/>
  <c r="CP143" i="8" s="1"/>
  <c r="CR382" i="8"/>
  <c r="CP382" i="8" s="1"/>
  <c r="CR381" i="8"/>
  <c r="CP381" i="8" s="1"/>
  <c r="CR380" i="8"/>
  <c r="CP380" i="8" s="1"/>
  <c r="CR384" i="8"/>
  <c r="CR383" i="8"/>
  <c r="CP383" i="8" s="1"/>
  <c r="CR29" i="8"/>
  <c r="CR28" i="8"/>
  <c r="CP28" i="8" s="1"/>
  <c r="CR27" i="8"/>
  <c r="CP27" i="8" s="1"/>
  <c r="CR26" i="8"/>
  <c r="CP26" i="8" s="1"/>
  <c r="CR25" i="8"/>
  <c r="CP25" i="8" s="1"/>
  <c r="CR22" i="8"/>
  <c r="CP22" i="8" s="1"/>
  <c r="CR21" i="8"/>
  <c r="CP21" i="8" s="1"/>
  <c r="CR20" i="8"/>
  <c r="CP20" i="8" s="1"/>
  <c r="CR24" i="8"/>
  <c r="CR23" i="8"/>
  <c r="CP23" i="8" s="1"/>
  <c r="CR358" i="8"/>
  <c r="CP358" i="8" s="1"/>
  <c r="CR357" i="8"/>
  <c r="CP357" i="8" s="1"/>
  <c r="CR356" i="8"/>
  <c r="CP356" i="8" s="1"/>
  <c r="CR355" i="8"/>
  <c r="CP355" i="8" s="1"/>
  <c r="CR359" i="8"/>
  <c r="CR249" i="8"/>
  <c r="CR248" i="8"/>
  <c r="CP248" i="8" s="1"/>
  <c r="CR247" i="8"/>
  <c r="CP247" i="8" s="1"/>
  <c r="CR246" i="8"/>
  <c r="CP246" i="8" s="1"/>
  <c r="CR245" i="8"/>
  <c r="CP245" i="8" s="1"/>
  <c r="CR149" i="8"/>
  <c r="CR148" i="8"/>
  <c r="CP148" i="8" s="1"/>
  <c r="CR147" i="8"/>
  <c r="CP147" i="8" s="1"/>
  <c r="CR146" i="8"/>
  <c r="CP146" i="8" s="1"/>
  <c r="CR145" i="8"/>
  <c r="CP145" i="8" s="1"/>
  <c r="CR238" i="8"/>
  <c r="CP238" i="8" s="1"/>
  <c r="CR237" i="8"/>
  <c r="CP237" i="8" s="1"/>
  <c r="CR236" i="8"/>
  <c r="CP236" i="8" s="1"/>
  <c r="CR235" i="8"/>
  <c r="CP235" i="8" s="1"/>
  <c r="CR239" i="8"/>
  <c r="CR344" i="8"/>
  <c r="CR343" i="8"/>
  <c r="CP343" i="8" s="1"/>
  <c r="CR342" i="8"/>
  <c r="CP342" i="8" s="1"/>
  <c r="CR341" i="8"/>
  <c r="CP341" i="8" s="1"/>
  <c r="CR340" i="8"/>
  <c r="CP340" i="8" s="1"/>
  <c r="CR224" i="8"/>
  <c r="CR223" i="8"/>
  <c r="CP223" i="8" s="1"/>
  <c r="CR222" i="8"/>
  <c r="CP222" i="8" s="1"/>
  <c r="CR221" i="8"/>
  <c r="CP221" i="8" s="1"/>
  <c r="CR220" i="8"/>
  <c r="CP220" i="8" s="1"/>
  <c r="CR94" i="8"/>
  <c r="CR93" i="8"/>
  <c r="CP93" i="8" s="1"/>
  <c r="CR92" i="8"/>
  <c r="CP92" i="8" s="1"/>
  <c r="CR91" i="8"/>
  <c r="CP91" i="8" s="1"/>
  <c r="CR90" i="8"/>
  <c r="CP90" i="8" s="1"/>
  <c r="CR334" i="8"/>
  <c r="CR333" i="8"/>
  <c r="CP333" i="8" s="1"/>
  <c r="CR332" i="8"/>
  <c r="CP332" i="8" s="1"/>
  <c r="CR331" i="8"/>
  <c r="CP331" i="8" s="1"/>
  <c r="CR330" i="8"/>
  <c r="CP330" i="8" s="1"/>
  <c r="CR509" i="8"/>
  <c r="CR508" i="8"/>
  <c r="CP508" i="8" s="1"/>
  <c r="CR507" i="8"/>
  <c r="CP507" i="8" s="1"/>
  <c r="CR506" i="8"/>
  <c r="CP506" i="8" s="1"/>
  <c r="CR505" i="8"/>
  <c r="CP505" i="8" s="1"/>
  <c r="CR466" i="8"/>
  <c r="CP466" i="8" s="1"/>
  <c r="CR465" i="8"/>
  <c r="CP465" i="8" s="1"/>
  <c r="CR469" i="8"/>
  <c r="CR467" i="8"/>
  <c r="CP467" i="8" s="1"/>
  <c r="CR468" i="8"/>
  <c r="CP468" i="8" s="1"/>
  <c r="CR309" i="8"/>
  <c r="CR308" i="8"/>
  <c r="CP308" i="8" s="1"/>
  <c r="CR307" i="8"/>
  <c r="CP307" i="8" s="1"/>
  <c r="CR306" i="8"/>
  <c r="CP306" i="8" s="1"/>
  <c r="CR305" i="8"/>
  <c r="CP305" i="8" s="1"/>
  <c r="CR46" i="8"/>
  <c r="CP46" i="8" s="1"/>
  <c r="CR48" i="8"/>
  <c r="CP48" i="8" s="1"/>
  <c r="CR45" i="8"/>
  <c r="CP45" i="8" s="1"/>
  <c r="CR49" i="8"/>
  <c r="CR47" i="8"/>
  <c r="CP47" i="8" s="1"/>
  <c r="CR39" i="8"/>
  <c r="CR36" i="8"/>
  <c r="CP36" i="8" s="1"/>
  <c r="CR38" i="8"/>
  <c r="CP38" i="8" s="1"/>
  <c r="CR37" i="8"/>
  <c r="CP37" i="8" s="1"/>
  <c r="CR35" i="8"/>
  <c r="CP35" i="8" s="1"/>
  <c r="CR454" i="8"/>
  <c r="CR453" i="8"/>
  <c r="CP453" i="8" s="1"/>
  <c r="CR452" i="8"/>
  <c r="CP452" i="8" s="1"/>
  <c r="CR451" i="8"/>
  <c r="CP451" i="8" s="1"/>
  <c r="CR450" i="8"/>
  <c r="CP450" i="8" s="1"/>
  <c r="CR44" i="8"/>
  <c r="CR43" i="8"/>
  <c r="CP43" i="8" s="1"/>
  <c r="CR42" i="8"/>
  <c r="CP42" i="8" s="1"/>
  <c r="CR41" i="8"/>
  <c r="CP41" i="8" s="1"/>
  <c r="CR40" i="8"/>
  <c r="CP40" i="8" s="1"/>
  <c r="CR284" i="8"/>
  <c r="CR283" i="8"/>
  <c r="CP283" i="8" s="1"/>
  <c r="CR282" i="8"/>
  <c r="CP282" i="8" s="1"/>
  <c r="CR281" i="8"/>
  <c r="CP281" i="8" s="1"/>
  <c r="CR280" i="8"/>
  <c r="CP280" i="8" s="1"/>
  <c r="CR159" i="8"/>
  <c r="CR158" i="8"/>
  <c r="CP158" i="8" s="1"/>
  <c r="CR157" i="8"/>
  <c r="CP157" i="8" s="1"/>
  <c r="CR156" i="8"/>
  <c r="CP156" i="8" s="1"/>
  <c r="CR155" i="8"/>
  <c r="CP155" i="8" s="1"/>
  <c r="CR418" i="8"/>
  <c r="CP418" i="8" s="1"/>
  <c r="CR417" i="8"/>
  <c r="CP417" i="8" s="1"/>
  <c r="CR416" i="8"/>
  <c r="CP416" i="8" s="1"/>
  <c r="CR415" i="8"/>
  <c r="CP415" i="8" s="1"/>
  <c r="CR419" i="8"/>
  <c r="CR209" i="8"/>
  <c r="CR208" i="8"/>
  <c r="CP208" i="8" s="1"/>
  <c r="CR207" i="8"/>
  <c r="CP207" i="8" s="1"/>
  <c r="CR206" i="8"/>
  <c r="CP206" i="8" s="1"/>
  <c r="CR205" i="8"/>
  <c r="CP205" i="8" s="1"/>
  <c r="CR404" i="8"/>
  <c r="CR403" i="8"/>
  <c r="CP403" i="8" s="1"/>
  <c r="CR402" i="8"/>
  <c r="CP402" i="8" s="1"/>
  <c r="CR401" i="8"/>
  <c r="CP401" i="8" s="1"/>
  <c r="CR400" i="8"/>
  <c r="CP400" i="8" s="1"/>
  <c r="CR514" i="8"/>
  <c r="CR513" i="8"/>
  <c r="CP513" i="8" s="1"/>
  <c r="CR512" i="8"/>
  <c r="CP512" i="8" s="1"/>
  <c r="CR511" i="8"/>
  <c r="CP511" i="8" s="1"/>
  <c r="CR510" i="8"/>
  <c r="CP510" i="8" s="1"/>
  <c r="CR414" i="8"/>
  <c r="CR413" i="8"/>
  <c r="CP413" i="8" s="1"/>
  <c r="CR412" i="8"/>
  <c r="CP412" i="8" s="1"/>
  <c r="CR411" i="8"/>
  <c r="CP411" i="8" s="1"/>
  <c r="CR410" i="8"/>
  <c r="CP410" i="8" s="1"/>
  <c r="CR429" i="8"/>
  <c r="CR428" i="8"/>
  <c r="CP428" i="8" s="1"/>
  <c r="CR427" i="8"/>
  <c r="CP427" i="8" s="1"/>
  <c r="CR426" i="8"/>
  <c r="CP426" i="8" s="1"/>
  <c r="CR425" i="8"/>
  <c r="CP425" i="8" s="1"/>
  <c r="CR234" i="8"/>
  <c r="CR233" i="8"/>
  <c r="CP233" i="8" s="1"/>
  <c r="CR232" i="8"/>
  <c r="CP232" i="8" s="1"/>
  <c r="CR231" i="8"/>
  <c r="CP231" i="8" s="1"/>
  <c r="CR230" i="8"/>
  <c r="CP230" i="8" s="1"/>
  <c r="CR474" i="8"/>
  <c r="CR473" i="8"/>
  <c r="CP473" i="8" s="1"/>
  <c r="CR472" i="8"/>
  <c r="CP472" i="8" s="1"/>
  <c r="CR471" i="8"/>
  <c r="CP471" i="8" s="1"/>
  <c r="CR470" i="8"/>
  <c r="CP470" i="8" s="1"/>
  <c r="CR369" i="8"/>
  <c r="CR368" i="8"/>
  <c r="CP368" i="8" s="1"/>
  <c r="CR367" i="8"/>
  <c r="CP367" i="8" s="1"/>
  <c r="CR366" i="8"/>
  <c r="CP366" i="8" s="1"/>
  <c r="CR365" i="8"/>
  <c r="CP365" i="8" s="1"/>
  <c r="CR58" i="8"/>
  <c r="CP58" i="8" s="1"/>
  <c r="CR57" i="8"/>
  <c r="CP57" i="8" s="1"/>
  <c r="CR56" i="8"/>
  <c r="CP56" i="8" s="1"/>
  <c r="CR55" i="8"/>
  <c r="CP55" i="8" s="1"/>
  <c r="CR59" i="8"/>
  <c r="CR202" i="8"/>
  <c r="CP202" i="8" s="1"/>
  <c r="CR201" i="8"/>
  <c r="CP201" i="8" s="1"/>
  <c r="CR204" i="8"/>
  <c r="CR200" i="8"/>
  <c r="CP200" i="8" s="1"/>
  <c r="CR203" i="8"/>
  <c r="CP203" i="8" s="1"/>
  <c r="CR310" i="8"/>
  <c r="CP310" i="8" s="1"/>
  <c r="CR314" i="8"/>
  <c r="CR312" i="8"/>
  <c r="CP312" i="8" s="1"/>
  <c r="CR313" i="8"/>
  <c r="CP313" i="8" s="1"/>
  <c r="CR311" i="8"/>
  <c r="CP311" i="8" s="1"/>
  <c r="CR214" i="8"/>
  <c r="CR213" i="8"/>
  <c r="CP213" i="8" s="1"/>
  <c r="CR212" i="8"/>
  <c r="CP212" i="8" s="1"/>
  <c r="CR211" i="8"/>
  <c r="CP211" i="8" s="1"/>
  <c r="CR210" i="8"/>
  <c r="CP210" i="8" s="1"/>
  <c r="CR279" i="8"/>
  <c r="CR278" i="8"/>
  <c r="CP278" i="8" s="1"/>
  <c r="CR277" i="8"/>
  <c r="CP277" i="8" s="1"/>
  <c r="CR276" i="8"/>
  <c r="CP276" i="8" s="1"/>
  <c r="CR275" i="8"/>
  <c r="CP275" i="8" s="1"/>
  <c r="CR180" i="8"/>
  <c r="CP180" i="8" s="1"/>
  <c r="CR184" i="8"/>
  <c r="CR183" i="8"/>
  <c r="CP183" i="8" s="1"/>
  <c r="CR182" i="8"/>
  <c r="CP182" i="8" s="1"/>
  <c r="CR181" i="8"/>
  <c r="CP181" i="8" s="1"/>
  <c r="CR420" i="8"/>
  <c r="CP420" i="8" s="1"/>
  <c r="CR424" i="8"/>
  <c r="CR423" i="8"/>
  <c r="CP423" i="8" s="1"/>
  <c r="CR422" i="8"/>
  <c r="CP422" i="8" s="1"/>
  <c r="CR421" i="8"/>
  <c r="CP421" i="8" s="1"/>
  <c r="CR319" i="8"/>
  <c r="CR318" i="8"/>
  <c r="CP318" i="8" s="1"/>
  <c r="CR317" i="8"/>
  <c r="CP317" i="8" s="1"/>
  <c r="CR316" i="8"/>
  <c r="CP316" i="8" s="1"/>
  <c r="CR315" i="8"/>
  <c r="CP315" i="8" s="1"/>
  <c r="CR34" i="8"/>
  <c r="CR33" i="8"/>
  <c r="CP33" i="8" s="1"/>
  <c r="CR32" i="8"/>
  <c r="CP32" i="8" s="1"/>
  <c r="CR31" i="8"/>
  <c r="CP31" i="8" s="1"/>
  <c r="CR30" i="8"/>
  <c r="CP30" i="8" s="1"/>
  <c r="CR502" i="8"/>
  <c r="CP502" i="8" s="1"/>
  <c r="CR501" i="8"/>
  <c r="CP501" i="8" s="1"/>
  <c r="CR504" i="8"/>
  <c r="CR500" i="8"/>
  <c r="CP500" i="8" s="1"/>
  <c r="CR503" i="8"/>
  <c r="CP503" i="8" s="1"/>
  <c r="CR114" i="8"/>
  <c r="CR113" i="8"/>
  <c r="CP113" i="8" s="1"/>
  <c r="CR112" i="8"/>
  <c r="CP112" i="8" s="1"/>
  <c r="CR111" i="8"/>
  <c r="CP111" i="8" s="1"/>
  <c r="CR110" i="8"/>
  <c r="CP110" i="8" s="1"/>
  <c r="CR178" i="8"/>
  <c r="CP178" i="8" s="1"/>
  <c r="CR177" i="8"/>
  <c r="CP177" i="8" s="1"/>
  <c r="CR176" i="8"/>
  <c r="CP176" i="8" s="1"/>
  <c r="CR175" i="8"/>
  <c r="CP175" i="8" s="1"/>
  <c r="CR179" i="8"/>
  <c r="CR130" i="8"/>
  <c r="CP130" i="8" s="1"/>
  <c r="CR132" i="8"/>
  <c r="CP132" i="8" s="1"/>
  <c r="CR134" i="8"/>
  <c r="CR133" i="8"/>
  <c r="CP133" i="8" s="1"/>
  <c r="CR131" i="8"/>
  <c r="CP131" i="8" s="1"/>
  <c r="CR370" i="8"/>
  <c r="CP370" i="8" s="1"/>
  <c r="CR374" i="8"/>
  <c r="CR372" i="8"/>
  <c r="CP372" i="8" s="1"/>
  <c r="CR373" i="8"/>
  <c r="CP373" i="8" s="1"/>
  <c r="CR371" i="8"/>
  <c r="CP371" i="8" s="1"/>
  <c r="CR269" i="8"/>
  <c r="CR268" i="8"/>
  <c r="CP268" i="8" s="1"/>
  <c r="CR267" i="8"/>
  <c r="CP267" i="8" s="1"/>
  <c r="CR266" i="8"/>
  <c r="CP266" i="8" s="1"/>
  <c r="CR265" i="8"/>
  <c r="CP265" i="8" s="1"/>
  <c r="CR499" i="8"/>
  <c r="CR498" i="8"/>
  <c r="CP498" i="8" s="1"/>
  <c r="CR497" i="8"/>
  <c r="CP497" i="8" s="1"/>
  <c r="CR496" i="8"/>
  <c r="CP496" i="8" s="1"/>
  <c r="CR495" i="8"/>
  <c r="CP495" i="8" s="1"/>
  <c r="CR104" i="8"/>
  <c r="CR103" i="8"/>
  <c r="CP103" i="8" s="1"/>
  <c r="CR102" i="8"/>
  <c r="CP102" i="8" s="1"/>
  <c r="CR101" i="8"/>
  <c r="CP101" i="8" s="1"/>
  <c r="CR100" i="8"/>
  <c r="CP100" i="8" s="1"/>
  <c r="CR489" i="8"/>
  <c r="CR488" i="8"/>
  <c r="CP488" i="8" s="1"/>
  <c r="CR487" i="8"/>
  <c r="CP487" i="8" s="1"/>
  <c r="CR486" i="8"/>
  <c r="CP486" i="8" s="1"/>
  <c r="CR485" i="8"/>
  <c r="CP485" i="8" s="1"/>
  <c r="CR389" i="8"/>
  <c r="CR388" i="8"/>
  <c r="CP388" i="8" s="1"/>
  <c r="CR387" i="8"/>
  <c r="CP387" i="8" s="1"/>
  <c r="CR386" i="8"/>
  <c r="CP386" i="8" s="1"/>
  <c r="CR385" i="8"/>
  <c r="CP385" i="8" s="1"/>
  <c r="CR118" i="8"/>
  <c r="CP118" i="8" s="1"/>
  <c r="CR117" i="8"/>
  <c r="CP117" i="8" s="1"/>
  <c r="CR116" i="8"/>
  <c r="CP116" i="8" s="1"/>
  <c r="CR115" i="8"/>
  <c r="CP115" i="8" s="1"/>
  <c r="CR119" i="8"/>
  <c r="CR442" i="8"/>
  <c r="CP442" i="8" s="1"/>
  <c r="CR441" i="8"/>
  <c r="CP441" i="8" s="1"/>
  <c r="CR440" i="8"/>
  <c r="CP440" i="8" s="1"/>
  <c r="CR444" i="8"/>
  <c r="CR443" i="8"/>
  <c r="CP443" i="8" s="1"/>
  <c r="CR79" i="8"/>
  <c r="CR78" i="8"/>
  <c r="CP78" i="8" s="1"/>
  <c r="CR77" i="8"/>
  <c r="CP77" i="8" s="1"/>
  <c r="CR76" i="8"/>
  <c r="CP76" i="8" s="1"/>
  <c r="CR75" i="8"/>
  <c r="CP75" i="8" s="1"/>
  <c r="CR82" i="8"/>
  <c r="CP82" i="8" s="1"/>
  <c r="CR81" i="8"/>
  <c r="CP81" i="8" s="1"/>
  <c r="CR80" i="8"/>
  <c r="CP80" i="8" s="1"/>
  <c r="CR84" i="8"/>
  <c r="CR83" i="8"/>
  <c r="CP83" i="8" s="1"/>
  <c r="CR322" i="8"/>
  <c r="CP322" i="8" s="1"/>
  <c r="CR321" i="8"/>
  <c r="CP321" i="8" s="1"/>
  <c r="CR324" i="8"/>
  <c r="CR320" i="8"/>
  <c r="CP320" i="8" s="1"/>
  <c r="CR323" i="8"/>
  <c r="CP323" i="8" s="1"/>
  <c r="CR219" i="8"/>
  <c r="CR218" i="8"/>
  <c r="CP218" i="8" s="1"/>
  <c r="CR216" i="8"/>
  <c r="CP216" i="8" s="1"/>
  <c r="CR217" i="8"/>
  <c r="CP217" i="8" s="1"/>
  <c r="CR215" i="8"/>
  <c r="CP215" i="8" s="1"/>
  <c r="CR298" i="8"/>
  <c r="CP298" i="8" s="1"/>
  <c r="CR297" i="8"/>
  <c r="CP297" i="8" s="1"/>
  <c r="CR296" i="8"/>
  <c r="CP296" i="8" s="1"/>
  <c r="CR295" i="8"/>
  <c r="CP295" i="8" s="1"/>
  <c r="CR299" i="8"/>
  <c r="CR396" i="8"/>
  <c r="CP396" i="8" s="1"/>
  <c r="CR399" i="8"/>
  <c r="CR398" i="8"/>
  <c r="CP398" i="8" s="1"/>
  <c r="CR397" i="8"/>
  <c r="CP397" i="8" s="1"/>
  <c r="CR395" i="8"/>
  <c r="CP395" i="8" s="1"/>
  <c r="CR286" i="8"/>
  <c r="CP286" i="8" s="1"/>
  <c r="CR285" i="8"/>
  <c r="CP285" i="8" s="1"/>
  <c r="CR289" i="8"/>
  <c r="CR287" i="8"/>
  <c r="CP287" i="8" s="1"/>
  <c r="CR288" i="8"/>
  <c r="CP288" i="8" s="1"/>
  <c r="CR189" i="8"/>
  <c r="CR188" i="8"/>
  <c r="CP188" i="8" s="1"/>
  <c r="CR187" i="8"/>
  <c r="CP187" i="8" s="1"/>
  <c r="CR186" i="8"/>
  <c r="CP186" i="8" s="1"/>
  <c r="CR185" i="8"/>
  <c r="CP185" i="8" s="1"/>
  <c r="B7" i="8"/>
  <c r="F10" i="8"/>
  <c r="D14" i="8"/>
  <c r="E14" i="8"/>
  <c r="CP8" i="8"/>
  <c r="A5" i="8" l="1"/>
  <c r="A3" i="8"/>
  <c r="K190" i="8"/>
  <c r="D216" i="8"/>
  <c r="D183" i="8"/>
  <c r="D186" i="8"/>
  <c r="D268" i="8"/>
  <c r="D501" i="8"/>
  <c r="D276" i="8"/>
  <c r="D473" i="8"/>
  <c r="D158" i="8"/>
  <c r="D398" i="8"/>
  <c r="D442" i="8"/>
  <c r="D387" i="8"/>
  <c r="D498" i="8"/>
  <c r="D372" i="8"/>
  <c r="D133" i="8"/>
  <c r="D112" i="8"/>
  <c r="D503" i="8"/>
  <c r="D318" i="8"/>
  <c r="D182" i="8"/>
  <c r="D203" i="8"/>
  <c r="D368" i="8"/>
  <c r="D231" i="8"/>
  <c r="D512" i="8"/>
  <c r="D417" i="8"/>
  <c r="D281" i="8"/>
  <c r="D331" i="8"/>
  <c r="D342" i="8"/>
  <c r="D248" i="8"/>
  <c r="D347" i="8"/>
  <c r="D138" i="8"/>
  <c r="D436" i="8"/>
  <c r="D461" i="8"/>
  <c r="D242" i="8"/>
  <c r="D262" i="8"/>
  <c r="D328" i="8"/>
  <c r="D291" i="8"/>
  <c r="D377" i="8"/>
  <c r="K420" i="8"/>
  <c r="K460" i="8"/>
  <c r="K140" i="8"/>
  <c r="K230" i="8"/>
  <c r="K355" i="8"/>
  <c r="K315" i="8"/>
  <c r="K485" i="8"/>
  <c r="D126" i="8"/>
  <c r="D433" i="8"/>
  <c r="D462" i="8"/>
  <c r="D122" i="8"/>
  <c r="D226" i="8"/>
  <c r="D243" i="8"/>
  <c r="D263" i="8"/>
  <c r="D171" i="8"/>
  <c r="D292" i="8"/>
  <c r="D166" i="8"/>
  <c r="D476" i="8"/>
  <c r="D457" i="8"/>
  <c r="D378" i="8"/>
  <c r="K255" i="8"/>
  <c r="K125" i="8"/>
  <c r="K295" i="8"/>
  <c r="K380" i="8"/>
  <c r="K205" i="8"/>
  <c r="K325" i="8"/>
  <c r="K320" i="8"/>
  <c r="D491" i="8"/>
  <c r="K130" i="8"/>
  <c r="D322" i="8"/>
  <c r="D131" i="8"/>
  <c r="D466" i="8"/>
  <c r="D218" i="8"/>
  <c r="D373" i="8"/>
  <c r="D211" i="8"/>
  <c r="D233" i="8"/>
  <c r="D411" i="8"/>
  <c r="D207" i="8"/>
  <c r="D283" i="8"/>
  <c r="D451" i="8"/>
  <c r="D307" i="8"/>
  <c r="D467" i="8"/>
  <c r="D333" i="8"/>
  <c r="D221" i="8"/>
  <c r="D147" i="8"/>
  <c r="D142" i="8"/>
  <c r="D257" i="8"/>
  <c r="D438" i="8"/>
  <c r="D446" i="8"/>
  <c r="D406" i="8"/>
  <c r="D127" i="8"/>
  <c r="D431" i="8"/>
  <c r="D463" i="8"/>
  <c r="D196" i="8"/>
  <c r="D123" i="8"/>
  <c r="D227" i="8"/>
  <c r="D302" i="8"/>
  <c r="D253" i="8"/>
  <c r="D172" i="8"/>
  <c r="D293" i="8"/>
  <c r="D361" i="8"/>
  <c r="D167" i="8"/>
  <c r="D477" i="8"/>
  <c r="D391" i="8"/>
  <c r="K145" i="8"/>
  <c r="K115" i="8"/>
  <c r="K505" i="8"/>
  <c r="K490" i="8"/>
  <c r="K180" i="8"/>
  <c r="K135" i="8"/>
  <c r="K300" i="8"/>
  <c r="K170" i="8"/>
  <c r="D113" i="8"/>
  <c r="D232" i="8"/>
  <c r="D418" i="8"/>
  <c r="D282" i="8"/>
  <c r="D306" i="8"/>
  <c r="D332" i="8"/>
  <c r="D343" i="8"/>
  <c r="D146" i="8"/>
  <c r="D141" i="8"/>
  <c r="D256" i="8"/>
  <c r="D437" i="8"/>
  <c r="D323" i="8"/>
  <c r="D288" i="8"/>
  <c r="D397" i="8"/>
  <c r="D217" i="8"/>
  <c r="D116" i="8"/>
  <c r="D266" i="8"/>
  <c r="D176" i="8"/>
  <c r="D422" i="8"/>
  <c r="D212" i="8"/>
  <c r="D311" i="8"/>
  <c r="D471" i="8"/>
  <c r="D412" i="8"/>
  <c r="D208" i="8"/>
  <c r="D156" i="8"/>
  <c r="D452" i="8"/>
  <c r="D308" i="8"/>
  <c r="D506" i="8"/>
  <c r="D222" i="8"/>
  <c r="D148" i="8"/>
  <c r="D143" i="8"/>
  <c r="D258" i="8"/>
  <c r="D336" i="8"/>
  <c r="D447" i="8"/>
  <c r="D407" i="8"/>
  <c r="D128" i="8"/>
  <c r="D193" i="8"/>
  <c r="D197" i="8"/>
  <c r="D482" i="8"/>
  <c r="D303" i="8"/>
  <c r="D251" i="8"/>
  <c r="D173" i="8"/>
  <c r="D362" i="8"/>
  <c r="D271" i="8"/>
  <c r="D478" i="8"/>
  <c r="D392" i="8"/>
  <c r="K305" i="8"/>
  <c r="K340" i="8"/>
  <c r="K390" i="8"/>
  <c r="K210" i="8"/>
  <c r="K260" i="8"/>
  <c r="K385" i="8"/>
  <c r="K430" i="8"/>
  <c r="K165" i="8"/>
  <c r="K375" i="8"/>
  <c r="K225" i="8"/>
  <c r="K155" i="8"/>
  <c r="K235" i="8"/>
  <c r="K215" i="8"/>
  <c r="D313" i="8"/>
  <c r="D117" i="8"/>
  <c r="D486" i="8"/>
  <c r="D267" i="8"/>
  <c r="D371" i="8"/>
  <c r="D177" i="8"/>
  <c r="D423" i="8"/>
  <c r="D181" i="8"/>
  <c r="D213" i="8"/>
  <c r="D472" i="8"/>
  <c r="D413" i="8"/>
  <c r="D401" i="8"/>
  <c r="D157" i="8"/>
  <c r="D453" i="8"/>
  <c r="D507" i="8"/>
  <c r="D223" i="8"/>
  <c r="D356" i="8"/>
  <c r="D381" i="8"/>
  <c r="D348" i="8"/>
  <c r="D338" i="8"/>
  <c r="D448" i="8"/>
  <c r="D192" i="8"/>
  <c r="D198" i="8"/>
  <c r="D483" i="8"/>
  <c r="D241" i="8"/>
  <c r="D363" i="8"/>
  <c r="D351" i="8"/>
  <c r="D272" i="8"/>
  <c r="D393" i="8"/>
  <c r="D493" i="8"/>
  <c r="K245" i="8"/>
  <c r="K185" i="8"/>
  <c r="K345" i="8"/>
  <c r="K220" i="8"/>
  <c r="F14" i="8"/>
  <c r="D178" i="8"/>
  <c r="D402" i="8"/>
  <c r="D357" i="8"/>
  <c r="D151" i="8"/>
  <c r="D161" i="8"/>
  <c r="D352" i="8"/>
  <c r="D273" i="8"/>
  <c r="D456" i="8"/>
  <c r="D492" i="8"/>
  <c r="K475" i="8"/>
  <c r="K425" i="8"/>
  <c r="K120" i="8"/>
  <c r="K160" i="8"/>
  <c r="K330" i="8"/>
  <c r="K415" i="8"/>
  <c r="K285" i="8"/>
  <c r="K440" i="8"/>
  <c r="K495" i="8"/>
  <c r="K405" i="8"/>
  <c r="K360" i="8"/>
  <c r="K265" i="8"/>
  <c r="D443" i="8"/>
  <c r="D513" i="8"/>
  <c r="D296" i="8"/>
  <c r="D118" i="8"/>
  <c r="D132" i="8"/>
  <c r="D187" i="8"/>
  <c r="D287" i="8"/>
  <c r="D297" i="8"/>
  <c r="D488" i="8"/>
  <c r="D496" i="8"/>
  <c r="D316" i="8"/>
  <c r="D277" i="8"/>
  <c r="D366" i="8"/>
  <c r="D427" i="8"/>
  <c r="D403" i="8"/>
  <c r="D237" i="8"/>
  <c r="D246" i="8"/>
  <c r="D358" i="8"/>
  <c r="D383" i="8"/>
  <c r="D136" i="8"/>
  <c r="D152" i="8"/>
  <c r="D432" i="8"/>
  <c r="D228" i="8"/>
  <c r="D301" i="8"/>
  <c r="D326" i="8"/>
  <c r="D162" i="8"/>
  <c r="D353" i="8"/>
  <c r="D168" i="8"/>
  <c r="D458" i="8"/>
  <c r="K435" i="8"/>
  <c r="K470" i="8"/>
  <c r="K290" i="8"/>
  <c r="K175" i="8"/>
  <c r="K500" i="8"/>
  <c r="K455" i="8"/>
  <c r="K410" i="8"/>
  <c r="K275" i="8"/>
  <c r="K445" i="8"/>
  <c r="K270" i="8"/>
  <c r="K400" i="8"/>
  <c r="K350" i="8"/>
  <c r="K395" i="8"/>
  <c r="K480" i="8"/>
  <c r="D388" i="8"/>
  <c r="D206" i="8"/>
  <c r="D286" i="8"/>
  <c r="D487" i="8"/>
  <c r="D201" i="8"/>
  <c r="D426" i="8"/>
  <c r="D508" i="8"/>
  <c r="D236" i="8"/>
  <c r="D382" i="8"/>
  <c r="D121" i="8"/>
  <c r="D188" i="8"/>
  <c r="D396" i="8"/>
  <c r="D298" i="8"/>
  <c r="D321" i="8"/>
  <c r="D441" i="8"/>
  <c r="D386" i="8"/>
  <c r="D497" i="8"/>
  <c r="D111" i="8"/>
  <c r="D502" i="8"/>
  <c r="D317" i="8"/>
  <c r="D421" i="8"/>
  <c r="D278" i="8"/>
  <c r="D312" i="8"/>
  <c r="D202" i="8"/>
  <c r="D367" i="8"/>
  <c r="D428" i="8"/>
  <c r="D511" i="8"/>
  <c r="D416" i="8"/>
  <c r="D468" i="8"/>
  <c r="D341" i="8"/>
  <c r="D238" i="8"/>
  <c r="D247" i="8"/>
  <c r="D346" i="8"/>
  <c r="D137" i="8"/>
  <c r="D337" i="8"/>
  <c r="D153" i="8"/>
  <c r="D408" i="8"/>
  <c r="D191" i="8"/>
  <c r="D481" i="8"/>
  <c r="D261" i="8"/>
  <c r="D252" i="8"/>
  <c r="D327" i="8"/>
  <c r="D163" i="8"/>
  <c r="D376" i="8"/>
  <c r="K250" i="8"/>
  <c r="K335" i="8"/>
  <c r="K510" i="8"/>
  <c r="K465" i="8"/>
  <c r="K200" i="8"/>
  <c r="K370" i="8"/>
  <c r="K240" i="8"/>
  <c r="K150" i="8"/>
  <c r="K195" i="8"/>
  <c r="K280" i="8"/>
  <c r="K365" i="8"/>
  <c r="K450" i="8"/>
  <c r="K310" i="8"/>
  <c r="CP7" i="8"/>
  <c r="CP6" i="8"/>
  <c r="G10" i="8"/>
  <c r="D19" i="8"/>
  <c r="E15" i="8"/>
  <c r="D15" i="8"/>
  <c r="E19" i="8"/>
  <c r="L190" i="8" l="1"/>
  <c r="L335" i="8"/>
  <c r="E191" i="8"/>
  <c r="E111" i="8"/>
  <c r="L350" i="8"/>
  <c r="E152" i="8"/>
  <c r="L495" i="8"/>
  <c r="L475" i="8"/>
  <c r="E352" i="8"/>
  <c r="E402" i="8"/>
  <c r="E393" i="8"/>
  <c r="E241" i="8"/>
  <c r="E448" i="8"/>
  <c r="E157" i="8"/>
  <c r="E371" i="8"/>
  <c r="E313" i="8"/>
  <c r="L385" i="8"/>
  <c r="E303" i="8"/>
  <c r="E258" i="8"/>
  <c r="E208" i="8"/>
  <c r="E116" i="8"/>
  <c r="E146" i="8"/>
  <c r="E282" i="8"/>
  <c r="L490" i="8"/>
  <c r="E391" i="8"/>
  <c r="E227" i="8"/>
  <c r="E438" i="8"/>
  <c r="E221" i="8"/>
  <c r="E233" i="8"/>
  <c r="E466" i="8"/>
  <c r="E491" i="8"/>
  <c r="E378" i="8"/>
  <c r="E292" i="8"/>
  <c r="E226" i="8"/>
  <c r="E126" i="8"/>
  <c r="L230" i="8"/>
  <c r="E377" i="8"/>
  <c r="E242" i="8"/>
  <c r="E347" i="8"/>
  <c r="E281" i="8"/>
  <c r="E368" i="8"/>
  <c r="E503" i="8"/>
  <c r="E498" i="8"/>
  <c r="E268" i="8"/>
  <c r="E327" i="8"/>
  <c r="E341" i="8"/>
  <c r="E278" i="8"/>
  <c r="E321" i="8"/>
  <c r="E206" i="8"/>
  <c r="L175" i="8"/>
  <c r="E326" i="8"/>
  <c r="E246" i="8"/>
  <c r="E366" i="8"/>
  <c r="E488" i="8"/>
  <c r="E132" i="8"/>
  <c r="E443" i="8"/>
  <c r="L330" i="8"/>
  <c r="L345" i="8"/>
  <c r="E356" i="8"/>
  <c r="E213" i="8"/>
  <c r="L225" i="8"/>
  <c r="L340" i="8"/>
  <c r="E271" i="8"/>
  <c r="E128" i="8"/>
  <c r="E506" i="8"/>
  <c r="E212" i="8"/>
  <c r="E323" i="8"/>
  <c r="L170" i="8"/>
  <c r="E293" i="8"/>
  <c r="E431" i="8"/>
  <c r="E451" i="8"/>
  <c r="L380" i="8"/>
  <c r="E158" i="8"/>
  <c r="F15" i="8"/>
  <c r="L310" i="8"/>
  <c r="L195" i="8"/>
  <c r="L200" i="8"/>
  <c r="L250" i="8"/>
  <c r="E252" i="8"/>
  <c r="E408" i="8"/>
  <c r="E346" i="8"/>
  <c r="E468" i="8"/>
  <c r="E367" i="8"/>
  <c r="E421" i="8"/>
  <c r="E497" i="8"/>
  <c r="E298" i="8"/>
  <c r="E382" i="8"/>
  <c r="E201" i="8"/>
  <c r="E388" i="8"/>
  <c r="L400" i="8"/>
  <c r="L410" i="8"/>
  <c r="L290" i="8"/>
  <c r="E168" i="8"/>
  <c r="E301" i="8"/>
  <c r="E136" i="8"/>
  <c r="E237" i="8"/>
  <c r="E277" i="8"/>
  <c r="E297" i="8"/>
  <c r="E118" i="8"/>
  <c r="L265" i="8"/>
  <c r="L440" i="8"/>
  <c r="L160" i="8"/>
  <c r="E492" i="8"/>
  <c r="E161" i="8"/>
  <c r="E178" i="8"/>
  <c r="L185" i="8"/>
  <c r="E272" i="8"/>
  <c r="E483" i="8"/>
  <c r="E338" i="8"/>
  <c r="E223" i="8"/>
  <c r="E401" i="8"/>
  <c r="E181" i="8"/>
  <c r="E267" i="8"/>
  <c r="L215" i="8"/>
  <c r="L375" i="8"/>
  <c r="L260" i="8"/>
  <c r="L305" i="8"/>
  <c r="E362" i="8"/>
  <c r="E482" i="8"/>
  <c r="E407" i="8"/>
  <c r="E143" i="8"/>
  <c r="E308" i="8"/>
  <c r="E412" i="8"/>
  <c r="E422" i="8"/>
  <c r="E217" i="8"/>
  <c r="E437" i="8"/>
  <c r="E343" i="8"/>
  <c r="E418" i="8"/>
  <c r="L300" i="8"/>
  <c r="L505" i="8"/>
  <c r="E477" i="8"/>
  <c r="E172" i="8"/>
  <c r="E123" i="8"/>
  <c r="E127" i="8"/>
  <c r="E257" i="8"/>
  <c r="E333" i="8"/>
  <c r="E283" i="8"/>
  <c r="E211" i="8"/>
  <c r="E131" i="8"/>
  <c r="L320" i="8"/>
  <c r="L295" i="8"/>
  <c r="E457" i="8"/>
  <c r="E171" i="8"/>
  <c r="E122" i="8"/>
  <c r="L485" i="8"/>
  <c r="L140" i="8"/>
  <c r="E291" i="8"/>
  <c r="E461" i="8"/>
  <c r="E248" i="8"/>
  <c r="E417" i="8"/>
  <c r="E203" i="8"/>
  <c r="E112" i="8"/>
  <c r="E387" i="8"/>
  <c r="E473" i="8"/>
  <c r="E186" i="8"/>
  <c r="L370" i="8"/>
  <c r="E426" i="8"/>
  <c r="L450" i="8"/>
  <c r="L150" i="8"/>
  <c r="L465" i="8"/>
  <c r="E376" i="8"/>
  <c r="E261" i="8"/>
  <c r="E153" i="8"/>
  <c r="E247" i="8"/>
  <c r="E416" i="8"/>
  <c r="E202" i="8"/>
  <c r="E317" i="8"/>
  <c r="E386" i="8"/>
  <c r="E396" i="8"/>
  <c r="E236" i="8"/>
  <c r="E487" i="8"/>
  <c r="L480" i="8"/>
  <c r="L270" i="8"/>
  <c r="L455" i="8"/>
  <c r="L470" i="8"/>
  <c r="E353" i="8"/>
  <c r="E228" i="8"/>
  <c r="E383" i="8"/>
  <c r="E403" i="8"/>
  <c r="E316" i="8"/>
  <c r="E287" i="8"/>
  <c r="E296" i="8"/>
  <c r="L360" i="8"/>
  <c r="L285" i="8"/>
  <c r="L120" i="8"/>
  <c r="E456" i="8"/>
  <c r="E151" i="8"/>
  <c r="G14" i="8"/>
  <c r="L245" i="8"/>
  <c r="E351" i="8"/>
  <c r="E198" i="8"/>
  <c r="E348" i="8"/>
  <c r="E507" i="8"/>
  <c r="E413" i="8"/>
  <c r="E423" i="8"/>
  <c r="E486" i="8"/>
  <c r="L235" i="8"/>
  <c r="L165" i="8"/>
  <c r="L210" i="8"/>
  <c r="E392" i="8"/>
  <c r="E173" i="8"/>
  <c r="E197" i="8"/>
  <c r="E447" i="8"/>
  <c r="E148" i="8"/>
  <c r="E452" i="8"/>
  <c r="E471" i="8"/>
  <c r="E176" i="8"/>
  <c r="E397" i="8"/>
  <c r="E256" i="8"/>
  <c r="E332" i="8"/>
  <c r="E232" i="8"/>
  <c r="L135" i="8"/>
  <c r="L115" i="8"/>
  <c r="E167" i="8"/>
  <c r="E253" i="8"/>
  <c r="E196" i="8"/>
  <c r="E406" i="8"/>
  <c r="E142" i="8"/>
  <c r="E467" i="8"/>
  <c r="E207" i="8"/>
  <c r="E373" i="8"/>
  <c r="E322" i="8"/>
  <c r="L325" i="8"/>
  <c r="L125" i="8"/>
  <c r="E476" i="8"/>
  <c r="E263" i="8"/>
  <c r="E462" i="8"/>
  <c r="L315" i="8"/>
  <c r="L460" i="8"/>
  <c r="E328" i="8"/>
  <c r="E436" i="8"/>
  <c r="E342" i="8"/>
  <c r="E512" i="8"/>
  <c r="E182" i="8"/>
  <c r="E133" i="8"/>
  <c r="E442" i="8"/>
  <c r="E276" i="8"/>
  <c r="E183" i="8"/>
  <c r="F19" i="8"/>
  <c r="L275" i="8"/>
  <c r="L280" i="8"/>
  <c r="E137" i="8"/>
  <c r="E428" i="8"/>
  <c r="E121" i="8"/>
  <c r="E458" i="8"/>
  <c r="L365" i="8"/>
  <c r="L240" i="8"/>
  <c r="L510" i="8"/>
  <c r="E163" i="8"/>
  <c r="E481" i="8"/>
  <c r="E337" i="8"/>
  <c r="E238" i="8"/>
  <c r="E511" i="8"/>
  <c r="E312" i="8"/>
  <c r="E502" i="8"/>
  <c r="E441" i="8"/>
  <c r="E188" i="8"/>
  <c r="E508" i="8"/>
  <c r="E286" i="8"/>
  <c r="L395" i="8"/>
  <c r="L445" i="8"/>
  <c r="L500" i="8"/>
  <c r="L435" i="8"/>
  <c r="E162" i="8"/>
  <c r="E432" i="8"/>
  <c r="E358" i="8"/>
  <c r="E427" i="8"/>
  <c r="E496" i="8"/>
  <c r="E187" i="8"/>
  <c r="E513" i="8"/>
  <c r="L405" i="8"/>
  <c r="L415" i="8"/>
  <c r="L425" i="8"/>
  <c r="E273" i="8"/>
  <c r="E357" i="8"/>
  <c r="L220" i="8"/>
  <c r="E493" i="8"/>
  <c r="E363" i="8"/>
  <c r="E192" i="8"/>
  <c r="E381" i="8"/>
  <c r="E453" i="8"/>
  <c r="E472" i="8"/>
  <c r="E177" i="8"/>
  <c r="E117" i="8"/>
  <c r="L155" i="8"/>
  <c r="L430" i="8"/>
  <c r="L390" i="8"/>
  <c r="E478" i="8"/>
  <c r="E251" i="8"/>
  <c r="E193" i="8"/>
  <c r="E336" i="8"/>
  <c r="E222" i="8"/>
  <c r="E156" i="8"/>
  <c r="E311" i="8"/>
  <c r="E266" i="8"/>
  <c r="E288" i="8"/>
  <c r="E141" i="8"/>
  <c r="E306" i="8"/>
  <c r="E113" i="8"/>
  <c r="L180" i="8"/>
  <c r="L145" i="8"/>
  <c r="E361" i="8"/>
  <c r="E302" i="8"/>
  <c r="E463" i="8"/>
  <c r="E446" i="8"/>
  <c r="E147" i="8"/>
  <c r="E307" i="8"/>
  <c r="E411" i="8"/>
  <c r="E218" i="8"/>
  <c r="L130" i="8"/>
  <c r="L205" i="8"/>
  <c r="L255" i="8"/>
  <c r="E166" i="8"/>
  <c r="E243" i="8"/>
  <c r="E433" i="8"/>
  <c r="L355" i="8"/>
  <c r="L420" i="8"/>
  <c r="E262" i="8"/>
  <c r="E138" i="8"/>
  <c r="E331" i="8"/>
  <c r="E231" i="8"/>
  <c r="E318" i="8"/>
  <c r="E372" i="8"/>
  <c r="E398" i="8"/>
  <c r="E501" i="8"/>
  <c r="E216" i="8"/>
  <c r="H10" i="8"/>
  <c r="D24" i="8"/>
  <c r="E20" i="8"/>
  <c r="E24" i="8"/>
  <c r="D20" i="8"/>
  <c r="M190" i="8" l="1"/>
  <c r="M180" i="8"/>
  <c r="F381" i="8"/>
  <c r="M415" i="8"/>
  <c r="M395" i="8"/>
  <c r="M510" i="8"/>
  <c r="F442" i="8"/>
  <c r="F207" i="8"/>
  <c r="M135" i="8"/>
  <c r="F148" i="8"/>
  <c r="F486" i="8"/>
  <c r="H14" i="8"/>
  <c r="F316" i="8"/>
  <c r="F386" i="8"/>
  <c r="M370" i="8"/>
  <c r="F461" i="8"/>
  <c r="F333" i="8"/>
  <c r="F418" i="8"/>
  <c r="F181" i="8"/>
  <c r="F161" i="8"/>
  <c r="F201" i="8"/>
  <c r="F408" i="8"/>
  <c r="M380" i="8"/>
  <c r="F128" i="8"/>
  <c r="F443" i="8"/>
  <c r="F321" i="8"/>
  <c r="F368" i="8"/>
  <c r="F292" i="8"/>
  <c r="F233" i="8"/>
  <c r="F391" i="8"/>
  <c r="F116" i="8"/>
  <c r="M385" i="8"/>
  <c r="F448" i="8"/>
  <c r="M350" i="8"/>
  <c r="M355" i="8"/>
  <c r="F222" i="8"/>
  <c r="F162" i="8"/>
  <c r="F121" i="8"/>
  <c r="F342" i="8"/>
  <c r="F196" i="8"/>
  <c r="F397" i="8"/>
  <c r="F392" i="8"/>
  <c r="F348" i="8"/>
  <c r="M285" i="8"/>
  <c r="F353" i="8"/>
  <c r="M480" i="8"/>
  <c r="F247" i="8"/>
  <c r="M465" i="8"/>
  <c r="F112" i="8"/>
  <c r="F122" i="8"/>
  <c r="M320" i="8"/>
  <c r="F172" i="8"/>
  <c r="F422" i="8"/>
  <c r="F407" i="8"/>
  <c r="M260" i="8"/>
  <c r="F483" i="8"/>
  <c r="M265" i="8"/>
  <c r="F237" i="8"/>
  <c r="M290" i="8"/>
  <c r="F421" i="8"/>
  <c r="M195" i="8"/>
  <c r="M170" i="8"/>
  <c r="F213" i="8"/>
  <c r="F246" i="8"/>
  <c r="F377" i="8"/>
  <c r="F352" i="8"/>
  <c r="F372" i="8"/>
  <c r="F138" i="8"/>
  <c r="F433" i="8"/>
  <c r="M205" i="8"/>
  <c r="F307" i="8"/>
  <c r="F302" i="8"/>
  <c r="F113" i="8"/>
  <c r="F266" i="8"/>
  <c r="F336" i="8"/>
  <c r="M390" i="8"/>
  <c r="F177" i="8"/>
  <c r="F192" i="8"/>
  <c r="F357" i="8"/>
  <c r="M405" i="8"/>
  <c r="F427" i="8"/>
  <c r="M435" i="8"/>
  <c r="F286" i="8"/>
  <c r="F502" i="8"/>
  <c r="F337" i="8"/>
  <c r="M240" i="8"/>
  <c r="F428" i="8"/>
  <c r="G19" i="8"/>
  <c r="F133" i="8"/>
  <c r="F436" i="8"/>
  <c r="F462" i="8"/>
  <c r="M325" i="8"/>
  <c r="F467" i="8"/>
  <c r="F253" i="8"/>
  <c r="F232" i="8"/>
  <c r="F176" i="8"/>
  <c r="F447" i="8"/>
  <c r="M210" i="8"/>
  <c r="F423" i="8"/>
  <c r="F198" i="8"/>
  <c r="F151" i="8"/>
  <c r="M360" i="8"/>
  <c r="F403" i="8"/>
  <c r="M470" i="8"/>
  <c r="F487" i="8"/>
  <c r="F317" i="8"/>
  <c r="F153" i="8"/>
  <c r="M150" i="8"/>
  <c r="F186" i="8"/>
  <c r="F203" i="8"/>
  <c r="F291" i="8"/>
  <c r="F171" i="8"/>
  <c r="F131" i="8"/>
  <c r="F257" i="8"/>
  <c r="F477" i="8"/>
  <c r="F343" i="8"/>
  <c r="F412" i="8"/>
  <c r="F482" i="8"/>
  <c r="M375" i="8"/>
  <c r="F401" i="8"/>
  <c r="F272" i="8"/>
  <c r="F492" i="8"/>
  <c r="F118" i="8"/>
  <c r="F136" i="8"/>
  <c r="M410" i="8"/>
  <c r="F382" i="8"/>
  <c r="F367" i="8"/>
  <c r="F252" i="8"/>
  <c r="M310" i="8"/>
  <c r="F451" i="8"/>
  <c r="F323" i="8"/>
  <c r="F271" i="8"/>
  <c r="F356" i="8"/>
  <c r="F132" i="8"/>
  <c r="F326" i="8"/>
  <c r="F278" i="8"/>
  <c r="F268" i="8"/>
  <c r="F281" i="8"/>
  <c r="M230" i="8"/>
  <c r="F378" i="8"/>
  <c r="F221" i="8"/>
  <c r="M490" i="8"/>
  <c r="F208" i="8"/>
  <c r="F313" i="8"/>
  <c r="F241" i="8"/>
  <c r="M475" i="8"/>
  <c r="F111" i="8"/>
  <c r="F20" i="8"/>
  <c r="F398" i="8"/>
  <c r="F411" i="8"/>
  <c r="F478" i="8"/>
  <c r="F496" i="8"/>
  <c r="M275" i="8"/>
  <c r="F216" i="8"/>
  <c r="F318" i="8"/>
  <c r="F262" i="8"/>
  <c r="F243" i="8"/>
  <c r="M130" i="8"/>
  <c r="F147" i="8"/>
  <c r="F361" i="8"/>
  <c r="F306" i="8"/>
  <c r="F311" i="8"/>
  <c r="F193" i="8"/>
  <c r="M430" i="8"/>
  <c r="F472" i="8"/>
  <c r="F363" i="8"/>
  <c r="F273" i="8"/>
  <c r="F513" i="8"/>
  <c r="F358" i="8"/>
  <c r="M500" i="8"/>
  <c r="F508" i="8"/>
  <c r="F312" i="8"/>
  <c r="F481" i="8"/>
  <c r="M365" i="8"/>
  <c r="F137" i="8"/>
  <c r="F183" i="8"/>
  <c r="F182" i="8"/>
  <c r="F328" i="8"/>
  <c r="F263" i="8"/>
  <c r="F322" i="8"/>
  <c r="F142" i="8"/>
  <c r="F167" i="8"/>
  <c r="F332" i="8"/>
  <c r="F471" i="8"/>
  <c r="F197" i="8"/>
  <c r="M165" i="8"/>
  <c r="F413" i="8"/>
  <c r="F351" i="8"/>
  <c r="F456" i="8"/>
  <c r="F296" i="8"/>
  <c r="F383" i="8"/>
  <c r="M455" i="8"/>
  <c r="F236" i="8"/>
  <c r="F202" i="8"/>
  <c r="F261" i="8"/>
  <c r="M450" i="8"/>
  <c r="F473" i="8"/>
  <c r="F417" i="8"/>
  <c r="M140" i="8"/>
  <c r="F457" i="8"/>
  <c r="F211" i="8"/>
  <c r="F127" i="8"/>
  <c r="M505" i="8"/>
  <c r="F437" i="8"/>
  <c r="F308" i="8"/>
  <c r="F362" i="8"/>
  <c r="M215" i="8"/>
  <c r="F223" i="8"/>
  <c r="M185" i="8"/>
  <c r="M160" i="8"/>
  <c r="F297" i="8"/>
  <c r="F301" i="8"/>
  <c r="M400" i="8"/>
  <c r="F298" i="8"/>
  <c r="F468" i="8"/>
  <c r="M250" i="8"/>
  <c r="G15" i="8"/>
  <c r="F431" i="8"/>
  <c r="F212" i="8"/>
  <c r="M340" i="8"/>
  <c r="M345" i="8"/>
  <c r="F488" i="8"/>
  <c r="M175" i="8"/>
  <c r="F341" i="8"/>
  <c r="F498" i="8"/>
  <c r="F347" i="8"/>
  <c r="F126" i="8"/>
  <c r="F491" i="8"/>
  <c r="F438" i="8"/>
  <c r="F282" i="8"/>
  <c r="F258" i="8"/>
  <c r="F371" i="8"/>
  <c r="F393" i="8"/>
  <c r="M495" i="8"/>
  <c r="F191" i="8"/>
  <c r="F331" i="8"/>
  <c r="F117" i="8"/>
  <c r="F238" i="8"/>
  <c r="M315" i="8"/>
  <c r="M255" i="8"/>
  <c r="F463" i="8"/>
  <c r="F288" i="8"/>
  <c r="M220" i="8"/>
  <c r="F441" i="8"/>
  <c r="M125" i="8"/>
  <c r="F24" i="8"/>
  <c r="F501" i="8"/>
  <c r="F231" i="8"/>
  <c r="M420" i="8"/>
  <c r="F166" i="8"/>
  <c r="F218" i="8"/>
  <c r="F446" i="8"/>
  <c r="M145" i="8"/>
  <c r="F141" i="8"/>
  <c r="F156" i="8"/>
  <c r="F251" i="8"/>
  <c r="M155" i="8"/>
  <c r="F453" i="8"/>
  <c r="F493" i="8"/>
  <c r="M425" i="8"/>
  <c r="F187" i="8"/>
  <c r="F432" i="8"/>
  <c r="M445" i="8"/>
  <c r="F188" i="8"/>
  <c r="F511" i="8"/>
  <c r="F163" i="8"/>
  <c r="F458" i="8"/>
  <c r="M280" i="8"/>
  <c r="F276" i="8"/>
  <c r="F512" i="8"/>
  <c r="M460" i="8"/>
  <c r="F476" i="8"/>
  <c r="F373" i="8"/>
  <c r="F406" i="8"/>
  <c r="M115" i="8"/>
  <c r="F256" i="8"/>
  <c r="F452" i="8"/>
  <c r="F173" i="8"/>
  <c r="M235" i="8"/>
  <c r="F507" i="8"/>
  <c r="M245" i="8"/>
  <c r="M120" i="8"/>
  <c r="F287" i="8"/>
  <c r="F228" i="8"/>
  <c r="M270" i="8"/>
  <c r="F396" i="8"/>
  <c r="F416" i="8"/>
  <c r="F376" i="8"/>
  <c r="F426" i="8"/>
  <c r="F387" i="8"/>
  <c r="F248" i="8"/>
  <c r="M485" i="8"/>
  <c r="M295" i="8"/>
  <c r="F283" i="8"/>
  <c r="F123" i="8"/>
  <c r="M300" i="8"/>
  <c r="F217" i="8"/>
  <c r="F143" i="8"/>
  <c r="M305" i="8"/>
  <c r="F267" i="8"/>
  <c r="F338" i="8"/>
  <c r="F178" i="8"/>
  <c r="M440" i="8"/>
  <c r="F277" i="8"/>
  <c r="F168" i="8"/>
  <c r="F388" i="8"/>
  <c r="F497" i="8"/>
  <c r="F346" i="8"/>
  <c r="M200" i="8"/>
  <c r="F158" i="8"/>
  <c r="F293" i="8"/>
  <c r="F506" i="8"/>
  <c r="M225" i="8"/>
  <c r="M330" i="8"/>
  <c r="F366" i="8"/>
  <c r="F206" i="8"/>
  <c r="F327" i="8"/>
  <c r="F503" i="8"/>
  <c r="F242" i="8"/>
  <c r="F226" i="8"/>
  <c r="F466" i="8"/>
  <c r="F227" i="8"/>
  <c r="F146" i="8"/>
  <c r="F303" i="8"/>
  <c r="F157" i="8"/>
  <c r="F402" i="8"/>
  <c r="F152" i="8"/>
  <c r="M335" i="8"/>
  <c r="I10" i="8"/>
  <c r="D30" i="8"/>
  <c r="E30" i="8"/>
  <c r="E34" i="8"/>
  <c r="D34" i="8"/>
  <c r="E29" i="8"/>
  <c r="D29" i="8"/>
  <c r="E25" i="8"/>
  <c r="D25" i="8"/>
  <c r="N190" i="8" l="1"/>
  <c r="F29" i="8"/>
  <c r="N335" i="8"/>
  <c r="G303" i="8"/>
  <c r="G226" i="8"/>
  <c r="G206" i="8"/>
  <c r="G506" i="8"/>
  <c r="G346" i="8"/>
  <c r="G277" i="8"/>
  <c r="G267" i="8"/>
  <c r="N300" i="8"/>
  <c r="N485" i="8"/>
  <c r="G376" i="8"/>
  <c r="G228" i="8"/>
  <c r="G507" i="8"/>
  <c r="G256" i="8"/>
  <c r="G476" i="8"/>
  <c r="N280" i="8"/>
  <c r="G188" i="8"/>
  <c r="N425" i="8"/>
  <c r="G251" i="8"/>
  <c r="G446" i="8"/>
  <c r="G231" i="8"/>
  <c r="G441" i="8"/>
  <c r="N255" i="8"/>
  <c r="G331" i="8"/>
  <c r="G371" i="8"/>
  <c r="G491" i="8"/>
  <c r="G341" i="8"/>
  <c r="N340" i="8"/>
  <c r="N250" i="8"/>
  <c r="G301" i="8"/>
  <c r="G223" i="8"/>
  <c r="G437" i="8"/>
  <c r="G457" i="8"/>
  <c r="N450" i="8"/>
  <c r="N455" i="8"/>
  <c r="G351" i="8"/>
  <c r="G471" i="8"/>
  <c r="G322" i="8"/>
  <c r="G183" i="8"/>
  <c r="G312" i="8"/>
  <c r="G513" i="8"/>
  <c r="N430" i="8"/>
  <c r="G361" i="8"/>
  <c r="G262" i="8"/>
  <c r="G496" i="8"/>
  <c r="G20" i="8"/>
  <c r="G313" i="8"/>
  <c r="G378" i="8"/>
  <c r="G278" i="8"/>
  <c r="G271" i="8"/>
  <c r="G252" i="8"/>
  <c r="G136" i="8"/>
  <c r="G401" i="8"/>
  <c r="G343" i="8"/>
  <c r="G171" i="8"/>
  <c r="N150" i="8"/>
  <c r="N470" i="8"/>
  <c r="G198" i="8"/>
  <c r="G176" i="8"/>
  <c r="N325" i="8"/>
  <c r="H19" i="8"/>
  <c r="G502" i="8"/>
  <c r="N405" i="8"/>
  <c r="N390" i="8"/>
  <c r="G302" i="8"/>
  <c r="G138" i="8"/>
  <c r="N195" i="8"/>
  <c r="N265" i="8"/>
  <c r="G422" i="8"/>
  <c r="G112" i="8"/>
  <c r="G353" i="8"/>
  <c r="G397" i="8"/>
  <c r="G162" i="8"/>
  <c r="G448" i="8"/>
  <c r="G233" i="8"/>
  <c r="G443" i="8"/>
  <c r="G201" i="8"/>
  <c r="G333" i="8"/>
  <c r="G316" i="8"/>
  <c r="N135" i="8"/>
  <c r="N395" i="8"/>
  <c r="G152" i="8"/>
  <c r="G146" i="8"/>
  <c r="G242" i="8"/>
  <c r="G366" i="8"/>
  <c r="G293" i="8"/>
  <c r="G497" i="8"/>
  <c r="N440" i="8"/>
  <c r="N305" i="8"/>
  <c r="G123" i="8"/>
  <c r="G248" i="8"/>
  <c r="G416" i="8"/>
  <c r="G287" i="8"/>
  <c r="N235" i="8"/>
  <c r="N115" i="8"/>
  <c r="N460" i="8"/>
  <c r="G458" i="8"/>
  <c r="N445" i="8"/>
  <c r="G493" i="8"/>
  <c r="G156" i="8"/>
  <c r="G218" i="8"/>
  <c r="G501" i="8"/>
  <c r="N220" i="8"/>
  <c r="N315" i="8"/>
  <c r="G191" i="8"/>
  <c r="G258" i="8"/>
  <c r="G126" i="8"/>
  <c r="N175" i="8"/>
  <c r="G212" i="8"/>
  <c r="G468" i="8"/>
  <c r="G297" i="8"/>
  <c r="N215" i="8"/>
  <c r="N505" i="8"/>
  <c r="N140" i="8"/>
  <c r="G261" i="8"/>
  <c r="G383" i="8"/>
  <c r="G413" i="8"/>
  <c r="G332" i="8"/>
  <c r="G263" i="8"/>
  <c r="G137" i="8"/>
  <c r="G508" i="8"/>
  <c r="G273" i="8"/>
  <c r="G193" i="8"/>
  <c r="G147" i="8"/>
  <c r="G318" i="8"/>
  <c r="G478" i="8"/>
  <c r="G111" i="8"/>
  <c r="G208" i="8"/>
  <c r="N230" i="8"/>
  <c r="G326" i="8"/>
  <c r="G323" i="8"/>
  <c r="G367" i="8"/>
  <c r="G118" i="8"/>
  <c r="N375" i="8"/>
  <c r="G477" i="8"/>
  <c r="G291" i="8"/>
  <c r="G153" i="8"/>
  <c r="G403" i="8"/>
  <c r="G423" i="8"/>
  <c r="G232" i="8"/>
  <c r="G462" i="8"/>
  <c r="G428" i="8"/>
  <c r="G286" i="8"/>
  <c r="G357" i="8"/>
  <c r="G336" i="8"/>
  <c r="G307" i="8"/>
  <c r="G372" i="8"/>
  <c r="G246" i="8"/>
  <c r="G421" i="8"/>
  <c r="G483" i="8"/>
  <c r="G172" i="8"/>
  <c r="N465" i="8"/>
  <c r="N285" i="8"/>
  <c r="G196" i="8"/>
  <c r="G222" i="8"/>
  <c r="N385" i="8"/>
  <c r="G292" i="8"/>
  <c r="G128" i="8"/>
  <c r="G161" i="8"/>
  <c r="G461" i="8"/>
  <c r="I14" i="8"/>
  <c r="G207" i="8"/>
  <c r="N415" i="8"/>
  <c r="F34" i="8"/>
  <c r="G143" i="8"/>
  <c r="G512" i="8"/>
  <c r="G24" i="8"/>
  <c r="N495" i="8"/>
  <c r="G347" i="8"/>
  <c r="G431" i="8"/>
  <c r="G298" i="8"/>
  <c r="N160" i="8"/>
  <c r="G362" i="8"/>
  <c r="G127" i="8"/>
  <c r="G417" i="8"/>
  <c r="G202" i="8"/>
  <c r="G296" i="8"/>
  <c r="G328" i="8"/>
  <c r="G311" i="8"/>
  <c r="G411" i="8"/>
  <c r="N490" i="8"/>
  <c r="G132" i="8"/>
  <c r="G451" i="8"/>
  <c r="G492" i="8"/>
  <c r="G482" i="8"/>
  <c r="G257" i="8"/>
  <c r="G203" i="8"/>
  <c r="G317" i="8"/>
  <c r="N360" i="8"/>
  <c r="N210" i="8"/>
  <c r="G253" i="8"/>
  <c r="G436" i="8"/>
  <c r="N240" i="8"/>
  <c r="N435" i="8"/>
  <c r="G192" i="8"/>
  <c r="G266" i="8"/>
  <c r="N205" i="8"/>
  <c r="G213" i="8"/>
  <c r="N290" i="8"/>
  <c r="N260" i="8"/>
  <c r="N320" i="8"/>
  <c r="G247" i="8"/>
  <c r="G348" i="8"/>
  <c r="G342" i="8"/>
  <c r="N355" i="8"/>
  <c r="G116" i="8"/>
  <c r="G368" i="8"/>
  <c r="N380" i="8"/>
  <c r="G181" i="8"/>
  <c r="N370" i="8"/>
  <c r="G486" i="8"/>
  <c r="G442" i="8"/>
  <c r="G381" i="8"/>
  <c r="F30" i="8"/>
  <c r="G227" i="8"/>
  <c r="G158" i="8"/>
  <c r="G178" i="8"/>
  <c r="G387" i="8"/>
  <c r="N120" i="8"/>
  <c r="G406" i="8"/>
  <c r="G163" i="8"/>
  <c r="G453" i="8"/>
  <c r="G141" i="8"/>
  <c r="G166" i="8"/>
  <c r="G288" i="8"/>
  <c r="G238" i="8"/>
  <c r="G488" i="8"/>
  <c r="N165" i="8"/>
  <c r="G167" i="8"/>
  <c r="N365" i="8"/>
  <c r="N500" i="8"/>
  <c r="G363" i="8"/>
  <c r="N130" i="8"/>
  <c r="G216" i="8"/>
  <c r="N475" i="8"/>
  <c r="G281" i="8"/>
  <c r="G382" i="8"/>
  <c r="G352" i="8"/>
  <c r="G402" i="8"/>
  <c r="G503" i="8"/>
  <c r="N330" i="8"/>
  <c r="G388" i="8"/>
  <c r="G283" i="8"/>
  <c r="G396" i="8"/>
  <c r="G173" i="8"/>
  <c r="G432" i="8"/>
  <c r="G282" i="8"/>
  <c r="F25" i="8"/>
  <c r="G157" i="8"/>
  <c r="G466" i="8"/>
  <c r="G327" i="8"/>
  <c r="N225" i="8"/>
  <c r="N200" i="8"/>
  <c r="G168" i="8"/>
  <c r="G338" i="8"/>
  <c r="G217" i="8"/>
  <c r="N295" i="8"/>
  <c r="G426" i="8"/>
  <c r="N270" i="8"/>
  <c r="N245" i="8"/>
  <c r="G452" i="8"/>
  <c r="G373" i="8"/>
  <c r="G276" i="8"/>
  <c r="G511" i="8"/>
  <c r="G187" i="8"/>
  <c r="N155" i="8"/>
  <c r="N145" i="8"/>
  <c r="N420" i="8"/>
  <c r="N125" i="8"/>
  <c r="G463" i="8"/>
  <c r="G117" i="8"/>
  <c r="G393" i="8"/>
  <c r="G438" i="8"/>
  <c r="G498" i="8"/>
  <c r="N345" i="8"/>
  <c r="H15" i="8"/>
  <c r="N400" i="8"/>
  <c r="N185" i="8"/>
  <c r="G308" i="8"/>
  <c r="G211" i="8"/>
  <c r="G473" i="8"/>
  <c r="G236" i="8"/>
  <c r="G456" i="8"/>
  <c r="G197" i="8"/>
  <c r="G142" i="8"/>
  <c r="G182" i="8"/>
  <c r="G481" i="8"/>
  <c r="G358" i="8"/>
  <c r="G472" i="8"/>
  <c r="G306" i="8"/>
  <c r="G243" i="8"/>
  <c r="N275" i="8"/>
  <c r="G398" i="8"/>
  <c r="G241" i="8"/>
  <c r="G221" i="8"/>
  <c r="G268" i="8"/>
  <c r="G356" i="8"/>
  <c r="N310" i="8"/>
  <c r="N410" i="8"/>
  <c r="G272" i="8"/>
  <c r="G412" i="8"/>
  <c r="G131" i="8"/>
  <c r="G186" i="8"/>
  <c r="G487" i="8"/>
  <c r="G151" i="8"/>
  <c r="G447" i="8"/>
  <c r="G467" i="8"/>
  <c r="G133" i="8"/>
  <c r="G337" i="8"/>
  <c r="G427" i="8"/>
  <c r="G177" i="8"/>
  <c r="G113" i="8"/>
  <c r="G433" i="8"/>
  <c r="G377" i="8"/>
  <c r="N170" i="8"/>
  <c r="G237" i="8"/>
  <c r="G407" i="8"/>
  <c r="G122" i="8"/>
  <c r="N480" i="8"/>
  <c r="G392" i="8"/>
  <c r="G121" i="8"/>
  <c r="N350" i="8"/>
  <c r="G391" i="8"/>
  <c r="G321" i="8"/>
  <c r="G408" i="8"/>
  <c r="G418" i="8"/>
  <c r="G386" i="8"/>
  <c r="G148" i="8"/>
  <c r="N510" i="8"/>
  <c r="N180" i="8"/>
  <c r="J10" i="8"/>
  <c r="O190" i="8" l="1"/>
  <c r="O180" i="8"/>
  <c r="H418" i="8"/>
  <c r="O350" i="8"/>
  <c r="H122" i="8"/>
  <c r="H377" i="8"/>
  <c r="H427" i="8"/>
  <c r="H447" i="8"/>
  <c r="H131" i="8"/>
  <c r="O310" i="8"/>
  <c r="H241" i="8"/>
  <c r="H306" i="8"/>
  <c r="H182" i="8"/>
  <c r="H236" i="8"/>
  <c r="O185" i="8"/>
  <c r="H498" i="8"/>
  <c r="H463" i="8"/>
  <c r="O155" i="8"/>
  <c r="H373" i="8"/>
  <c r="H426" i="8"/>
  <c r="H168" i="8"/>
  <c r="H466" i="8"/>
  <c r="H432" i="8"/>
  <c r="H388" i="8"/>
  <c r="H352" i="8"/>
  <c r="H216" i="8"/>
  <c r="O365" i="8"/>
  <c r="H238" i="8"/>
  <c r="H453" i="8"/>
  <c r="H387" i="8"/>
  <c r="G30" i="8"/>
  <c r="O370" i="8"/>
  <c r="H116" i="8"/>
  <c r="H247" i="8"/>
  <c r="H213" i="8"/>
  <c r="O435" i="8"/>
  <c r="O210" i="8"/>
  <c r="H257" i="8"/>
  <c r="H132" i="8"/>
  <c r="H328" i="8"/>
  <c r="H127" i="8"/>
  <c r="H431" i="8"/>
  <c r="H512" i="8"/>
  <c r="H207" i="8"/>
  <c r="H128" i="8"/>
  <c r="H196" i="8"/>
  <c r="H483" i="8"/>
  <c r="H307" i="8"/>
  <c r="H428" i="8"/>
  <c r="H403" i="8"/>
  <c r="O375" i="8"/>
  <c r="H326" i="8"/>
  <c r="H478" i="8"/>
  <c r="H273" i="8"/>
  <c r="H332" i="8"/>
  <c r="O140" i="8"/>
  <c r="H468" i="8"/>
  <c r="H258" i="8"/>
  <c r="H501" i="8"/>
  <c r="O445" i="8"/>
  <c r="O235" i="8"/>
  <c r="H123" i="8"/>
  <c r="H293" i="8"/>
  <c r="H152" i="8"/>
  <c r="H333" i="8"/>
  <c r="H448" i="8"/>
  <c r="H112" i="8"/>
  <c r="O405" i="8"/>
  <c r="H176" i="8"/>
  <c r="H171" i="8"/>
  <c r="H252" i="8"/>
  <c r="H313" i="8"/>
  <c r="H361" i="8"/>
  <c r="H183" i="8"/>
  <c r="O455" i="8"/>
  <c r="H223" i="8"/>
  <c r="H341" i="8"/>
  <c r="O255" i="8"/>
  <c r="H251" i="8"/>
  <c r="H476" i="8"/>
  <c r="H376" i="8"/>
  <c r="H277" i="8"/>
  <c r="H226" i="8"/>
  <c r="H408" i="8"/>
  <c r="H433" i="8"/>
  <c r="H412" i="8"/>
  <c r="H398" i="8"/>
  <c r="H472" i="8"/>
  <c r="H142" i="8"/>
  <c r="H473" i="8"/>
  <c r="H438" i="8"/>
  <c r="O125" i="8"/>
  <c r="H187" i="8"/>
  <c r="H452" i="8"/>
  <c r="O295" i="8"/>
  <c r="O200" i="8"/>
  <c r="H157" i="8"/>
  <c r="H173" i="8"/>
  <c r="O330" i="8"/>
  <c r="H382" i="8"/>
  <c r="O130" i="8"/>
  <c r="H167" i="8"/>
  <c r="H288" i="8"/>
  <c r="H163" i="8"/>
  <c r="H178" i="8"/>
  <c r="H381" i="8"/>
  <c r="H181" i="8"/>
  <c r="O355" i="8"/>
  <c r="O320" i="8"/>
  <c r="O205" i="8"/>
  <c r="O240" i="8"/>
  <c r="O360" i="8"/>
  <c r="H482" i="8"/>
  <c r="O490" i="8"/>
  <c r="H296" i="8"/>
  <c r="H362" i="8"/>
  <c r="H347" i="8"/>
  <c r="H143" i="8"/>
  <c r="J14" i="8"/>
  <c r="H292" i="8"/>
  <c r="O285" i="8"/>
  <c r="H421" i="8"/>
  <c r="H336" i="8"/>
  <c r="H462" i="8"/>
  <c r="H153" i="8"/>
  <c r="H118" i="8"/>
  <c r="O230" i="8"/>
  <c r="H318" i="8"/>
  <c r="H508" i="8"/>
  <c r="H413" i="8"/>
  <c r="O505" i="8"/>
  <c r="H212" i="8"/>
  <c r="H191" i="8"/>
  <c r="H218" i="8"/>
  <c r="H458" i="8"/>
  <c r="H287" i="8"/>
  <c r="O305" i="8"/>
  <c r="H366" i="8"/>
  <c r="O395" i="8"/>
  <c r="H201" i="8"/>
  <c r="H162" i="8"/>
  <c r="H422" i="8"/>
  <c r="H138" i="8"/>
  <c r="H502" i="8"/>
  <c r="H198" i="8"/>
  <c r="H343" i="8"/>
  <c r="H271" i="8"/>
  <c r="H20" i="8"/>
  <c r="O430" i="8"/>
  <c r="H322" i="8"/>
  <c r="O450" i="8"/>
  <c r="H301" i="8"/>
  <c r="H491" i="8"/>
  <c r="H441" i="8"/>
  <c r="O425" i="8"/>
  <c r="H256" i="8"/>
  <c r="O485" i="8"/>
  <c r="H346" i="8"/>
  <c r="H303" i="8"/>
  <c r="O510" i="8"/>
  <c r="H121" i="8"/>
  <c r="H407" i="8"/>
  <c r="H337" i="8"/>
  <c r="H151" i="8"/>
  <c r="H356" i="8"/>
  <c r="O400" i="8"/>
  <c r="H148" i="8"/>
  <c r="H321" i="8"/>
  <c r="H392" i="8"/>
  <c r="H237" i="8"/>
  <c r="H113" i="8"/>
  <c r="H133" i="8"/>
  <c r="H487" i="8"/>
  <c r="H272" i="8"/>
  <c r="H268" i="8"/>
  <c r="O275" i="8"/>
  <c r="H358" i="8"/>
  <c r="H197" i="8"/>
  <c r="H211" i="8"/>
  <c r="I15" i="8"/>
  <c r="H393" i="8"/>
  <c r="O420" i="8"/>
  <c r="H511" i="8"/>
  <c r="O245" i="8"/>
  <c r="H217" i="8"/>
  <c r="O225" i="8"/>
  <c r="G25" i="8"/>
  <c r="H396" i="8"/>
  <c r="H503" i="8"/>
  <c r="H281" i="8"/>
  <c r="H363" i="8"/>
  <c r="O165" i="8"/>
  <c r="H166" i="8"/>
  <c r="H406" i="8"/>
  <c r="H158" i="8"/>
  <c r="H442" i="8"/>
  <c r="O380" i="8"/>
  <c r="H342" i="8"/>
  <c r="O260" i="8"/>
  <c r="H266" i="8"/>
  <c r="H436" i="8"/>
  <c r="H317" i="8"/>
  <c r="H492" i="8"/>
  <c r="H411" i="8"/>
  <c r="H202" i="8"/>
  <c r="O160" i="8"/>
  <c r="O495" i="8"/>
  <c r="G34" i="8"/>
  <c r="H461" i="8"/>
  <c r="O385" i="8"/>
  <c r="O465" i="8"/>
  <c r="H246" i="8"/>
  <c r="H357" i="8"/>
  <c r="H232" i="8"/>
  <c r="H291" i="8"/>
  <c r="H367" i="8"/>
  <c r="H208" i="8"/>
  <c r="H147" i="8"/>
  <c r="H137" i="8"/>
  <c r="H383" i="8"/>
  <c r="O215" i="8"/>
  <c r="O175" i="8"/>
  <c r="O315" i="8"/>
  <c r="H156" i="8"/>
  <c r="O460" i="8"/>
  <c r="H416" i="8"/>
  <c r="O440" i="8"/>
  <c r="H242" i="8"/>
  <c r="O135" i="8"/>
  <c r="H443" i="8"/>
  <c r="H397" i="8"/>
  <c r="O265" i="8"/>
  <c r="H302" i="8"/>
  <c r="I19" i="8"/>
  <c r="O470" i="8"/>
  <c r="H401" i="8"/>
  <c r="H278" i="8"/>
  <c r="H496" i="8"/>
  <c r="H513" i="8"/>
  <c r="H471" i="8"/>
  <c r="H457" i="8"/>
  <c r="O250" i="8"/>
  <c r="H371" i="8"/>
  <c r="H231" i="8"/>
  <c r="H188" i="8"/>
  <c r="H507" i="8"/>
  <c r="O300" i="8"/>
  <c r="H506" i="8"/>
  <c r="O335" i="8"/>
  <c r="H386" i="8"/>
  <c r="H391" i="8"/>
  <c r="O480" i="8"/>
  <c r="O170" i="8"/>
  <c r="H177" i="8"/>
  <c r="H467" i="8"/>
  <c r="H186" i="8"/>
  <c r="O410" i="8"/>
  <c r="H221" i="8"/>
  <c r="H243" i="8"/>
  <c r="H481" i="8"/>
  <c r="H456" i="8"/>
  <c r="H308" i="8"/>
  <c r="O345" i="8"/>
  <c r="H117" i="8"/>
  <c r="O145" i="8"/>
  <c r="H276" i="8"/>
  <c r="O270" i="8"/>
  <c r="H338" i="8"/>
  <c r="H327" i="8"/>
  <c r="H282" i="8"/>
  <c r="H283" i="8"/>
  <c r="H402" i="8"/>
  <c r="O475" i="8"/>
  <c r="O500" i="8"/>
  <c r="H488" i="8"/>
  <c r="H141" i="8"/>
  <c r="O120" i="8"/>
  <c r="H227" i="8"/>
  <c r="H486" i="8"/>
  <c r="H368" i="8"/>
  <c r="H348" i="8"/>
  <c r="O290" i="8"/>
  <c r="H192" i="8"/>
  <c r="H253" i="8"/>
  <c r="H203" i="8"/>
  <c r="H451" i="8"/>
  <c r="H311" i="8"/>
  <c r="H417" i="8"/>
  <c r="H298" i="8"/>
  <c r="H24" i="8"/>
  <c r="O415" i="8"/>
  <c r="H161" i="8"/>
  <c r="H222" i="8"/>
  <c r="H172" i="8"/>
  <c r="H372" i="8"/>
  <c r="H286" i="8"/>
  <c r="H423" i="8"/>
  <c r="H477" i="8"/>
  <c r="H323" i="8"/>
  <c r="H111" i="8"/>
  <c r="H193" i="8"/>
  <c r="H263" i="8"/>
  <c r="H261" i="8"/>
  <c r="H297" i="8"/>
  <c r="H126" i="8"/>
  <c r="O220" i="8"/>
  <c r="H493" i="8"/>
  <c r="O115" i="8"/>
  <c r="H248" i="8"/>
  <c r="H497" i="8"/>
  <c r="H146" i="8"/>
  <c r="H316" i="8"/>
  <c r="H233" i="8"/>
  <c r="H353" i="8"/>
  <c r="O195" i="8"/>
  <c r="O390" i="8"/>
  <c r="O325" i="8"/>
  <c r="O150" i="8"/>
  <c r="H136" i="8"/>
  <c r="H378" i="8"/>
  <c r="H262" i="8"/>
  <c r="H312" i="8"/>
  <c r="H351" i="8"/>
  <c r="H437" i="8"/>
  <c r="O340" i="8"/>
  <c r="H331" i="8"/>
  <c r="H446" i="8"/>
  <c r="O280" i="8"/>
  <c r="H228" i="8"/>
  <c r="H267" i="8"/>
  <c r="H206" i="8"/>
  <c r="G29" i="8"/>
  <c r="E39" i="8"/>
  <c r="E35" i="8"/>
  <c r="D35" i="8"/>
  <c r="D39" i="8"/>
  <c r="P190" i="8" l="1"/>
  <c r="P340" i="8"/>
  <c r="I233" i="8"/>
  <c r="I193" i="8"/>
  <c r="P390" i="8"/>
  <c r="I417" i="8"/>
  <c r="I338" i="8"/>
  <c r="I186" i="8"/>
  <c r="I471" i="8"/>
  <c r="I242" i="8"/>
  <c r="I156" i="8"/>
  <c r="I383" i="8"/>
  <c r="I367" i="8"/>
  <c r="H34" i="8"/>
  <c r="I411" i="8"/>
  <c r="I442" i="8"/>
  <c r="P165" i="8"/>
  <c r="I396" i="8"/>
  <c r="P245" i="8"/>
  <c r="J15" i="8"/>
  <c r="P275" i="8"/>
  <c r="I133" i="8"/>
  <c r="I321" i="8"/>
  <c r="I151" i="8"/>
  <c r="P510" i="8"/>
  <c r="I256" i="8"/>
  <c r="I301" i="8"/>
  <c r="I20" i="8"/>
  <c r="I502" i="8"/>
  <c r="I201" i="8"/>
  <c r="I287" i="8"/>
  <c r="I212" i="8"/>
  <c r="I318" i="8"/>
  <c r="I462" i="8"/>
  <c r="I292" i="8"/>
  <c r="I362" i="8"/>
  <c r="P360" i="8"/>
  <c r="P355" i="8"/>
  <c r="I163" i="8"/>
  <c r="I382" i="8"/>
  <c r="P200" i="8"/>
  <c r="P125" i="8"/>
  <c r="I472" i="8"/>
  <c r="I408" i="8"/>
  <c r="I476" i="8"/>
  <c r="I223" i="8"/>
  <c r="I313" i="8"/>
  <c r="P405" i="8"/>
  <c r="I333" i="8"/>
  <c r="P235" i="8"/>
  <c r="I468" i="8"/>
  <c r="I478" i="8"/>
  <c r="I428" i="8"/>
  <c r="I128" i="8"/>
  <c r="I127" i="8"/>
  <c r="P210" i="8"/>
  <c r="I116" i="8"/>
  <c r="I453" i="8"/>
  <c r="I352" i="8"/>
  <c r="I168" i="8"/>
  <c r="I463" i="8"/>
  <c r="I182" i="8"/>
  <c r="I131" i="8"/>
  <c r="I122" i="8"/>
  <c r="I228" i="8"/>
  <c r="P325" i="8"/>
  <c r="I248" i="8"/>
  <c r="I222" i="8"/>
  <c r="H29" i="8"/>
  <c r="I437" i="8"/>
  <c r="I316" i="8"/>
  <c r="I286" i="8"/>
  <c r="I141" i="8"/>
  <c r="I506" i="8"/>
  <c r="I266" i="8"/>
  <c r="P280" i="8"/>
  <c r="I378" i="8"/>
  <c r="P115" i="8"/>
  <c r="I297" i="8"/>
  <c r="I111" i="8"/>
  <c r="I161" i="8"/>
  <c r="I253" i="8"/>
  <c r="I368" i="8"/>
  <c r="I402" i="8"/>
  <c r="I117" i="8"/>
  <c r="I481" i="8"/>
  <c r="P480" i="8"/>
  <c r="I231" i="8"/>
  <c r="I401" i="8"/>
  <c r="P265" i="8"/>
  <c r="I246" i="8"/>
  <c r="F35" i="8"/>
  <c r="F39" i="8"/>
  <c r="I206" i="8"/>
  <c r="I446" i="8"/>
  <c r="I351" i="8"/>
  <c r="I136" i="8"/>
  <c r="P195" i="8"/>
  <c r="I146" i="8"/>
  <c r="I493" i="8"/>
  <c r="I261" i="8"/>
  <c r="I323" i="8"/>
  <c r="I372" i="8"/>
  <c r="P415" i="8"/>
  <c r="I311" i="8"/>
  <c r="I192" i="8"/>
  <c r="I486" i="8"/>
  <c r="I488" i="8"/>
  <c r="I283" i="8"/>
  <c r="P270" i="8"/>
  <c r="P345" i="8"/>
  <c r="I243" i="8"/>
  <c r="I467" i="8"/>
  <c r="I391" i="8"/>
  <c r="P300" i="8"/>
  <c r="I371" i="8"/>
  <c r="I513" i="8"/>
  <c r="P470" i="8"/>
  <c r="I397" i="8"/>
  <c r="P440" i="8"/>
  <c r="P315" i="8"/>
  <c r="I137" i="8"/>
  <c r="I291" i="8"/>
  <c r="P465" i="8"/>
  <c r="P495" i="8"/>
  <c r="I492" i="8"/>
  <c r="P260" i="8"/>
  <c r="I158" i="8"/>
  <c r="I363" i="8"/>
  <c r="H25" i="8"/>
  <c r="I511" i="8"/>
  <c r="I211" i="8"/>
  <c r="I268" i="8"/>
  <c r="I113" i="8"/>
  <c r="I148" i="8"/>
  <c r="I337" i="8"/>
  <c r="I303" i="8"/>
  <c r="P425" i="8"/>
  <c r="P450" i="8"/>
  <c r="I271" i="8"/>
  <c r="I138" i="8"/>
  <c r="P395" i="8"/>
  <c r="I458" i="8"/>
  <c r="P505" i="8"/>
  <c r="P230" i="8"/>
  <c r="I336" i="8"/>
  <c r="K14" i="8"/>
  <c r="I296" i="8"/>
  <c r="P240" i="8"/>
  <c r="I181" i="8"/>
  <c r="I288" i="8"/>
  <c r="P330" i="8"/>
  <c r="P295" i="8"/>
  <c r="I438" i="8"/>
  <c r="I398" i="8"/>
  <c r="I226" i="8"/>
  <c r="I251" i="8"/>
  <c r="P455" i="8"/>
  <c r="I252" i="8"/>
  <c r="I152" i="8"/>
  <c r="P445" i="8"/>
  <c r="P140" i="8"/>
  <c r="I326" i="8"/>
  <c r="I307" i="8"/>
  <c r="I207" i="8"/>
  <c r="I328" i="8"/>
  <c r="P435" i="8"/>
  <c r="P370" i="8"/>
  <c r="I238" i="8"/>
  <c r="I388" i="8"/>
  <c r="I426" i="8"/>
  <c r="I498" i="8"/>
  <c r="I306" i="8"/>
  <c r="I447" i="8"/>
  <c r="P350" i="8"/>
  <c r="I267" i="8"/>
  <c r="I331" i="8"/>
  <c r="I312" i="8"/>
  <c r="P150" i="8"/>
  <c r="I353" i="8"/>
  <c r="I497" i="8"/>
  <c r="P220" i="8"/>
  <c r="I263" i="8"/>
  <c r="I477" i="8"/>
  <c r="I172" i="8"/>
  <c r="I24" i="8"/>
  <c r="I451" i="8"/>
  <c r="P290" i="8"/>
  <c r="I227" i="8"/>
  <c r="P500" i="8"/>
  <c r="I282" i="8"/>
  <c r="I276" i="8"/>
  <c r="I308" i="8"/>
  <c r="I221" i="8"/>
  <c r="I177" i="8"/>
  <c r="I386" i="8"/>
  <c r="I507" i="8"/>
  <c r="P250" i="8"/>
  <c r="I496" i="8"/>
  <c r="J19" i="8"/>
  <c r="I443" i="8"/>
  <c r="I416" i="8"/>
  <c r="P175" i="8"/>
  <c r="I147" i="8"/>
  <c r="I232" i="8"/>
  <c r="P385" i="8"/>
  <c r="P160" i="8"/>
  <c r="I317" i="8"/>
  <c r="I342" i="8"/>
  <c r="I406" i="8"/>
  <c r="I281" i="8"/>
  <c r="P225" i="8"/>
  <c r="P420" i="8"/>
  <c r="I197" i="8"/>
  <c r="I272" i="8"/>
  <c r="I237" i="8"/>
  <c r="P400" i="8"/>
  <c r="I407" i="8"/>
  <c r="I346" i="8"/>
  <c r="I441" i="8"/>
  <c r="I322" i="8"/>
  <c r="I343" i="8"/>
  <c r="I422" i="8"/>
  <c r="I366" i="8"/>
  <c r="I218" i="8"/>
  <c r="I413" i="8"/>
  <c r="I118" i="8"/>
  <c r="I421" i="8"/>
  <c r="I143" i="8"/>
  <c r="P490" i="8"/>
  <c r="P205" i="8"/>
  <c r="I381" i="8"/>
  <c r="I167" i="8"/>
  <c r="I173" i="8"/>
  <c r="I452" i="8"/>
  <c r="I473" i="8"/>
  <c r="I412" i="8"/>
  <c r="I277" i="8"/>
  <c r="P255" i="8"/>
  <c r="I183" i="8"/>
  <c r="I171" i="8"/>
  <c r="I112" i="8"/>
  <c r="I293" i="8"/>
  <c r="I501" i="8"/>
  <c r="I332" i="8"/>
  <c r="P375" i="8"/>
  <c r="I483" i="8"/>
  <c r="I512" i="8"/>
  <c r="I132" i="8"/>
  <c r="I213" i="8"/>
  <c r="H30" i="8"/>
  <c r="P365" i="8"/>
  <c r="I432" i="8"/>
  <c r="I373" i="8"/>
  <c r="P185" i="8"/>
  <c r="I241" i="8"/>
  <c r="I427" i="8"/>
  <c r="I418" i="8"/>
  <c r="I262" i="8"/>
  <c r="I126" i="8"/>
  <c r="I423" i="8"/>
  <c r="I298" i="8"/>
  <c r="I203" i="8"/>
  <c r="I348" i="8"/>
  <c r="P120" i="8"/>
  <c r="P475" i="8"/>
  <c r="I327" i="8"/>
  <c r="P145" i="8"/>
  <c r="I456" i="8"/>
  <c r="P410" i="8"/>
  <c r="P170" i="8"/>
  <c r="P335" i="8"/>
  <c r="I188" i="8"/>
  <c r="I457" i="8"/>
  <c r="I278" i="8"/>
  <c r="I302" i="8"/>
  <c r="P135" i="8"/>
  <c r="P460" i="8"/>
  <c r="P215" i="8"/>
  <c r="I208" i="8"/>
  <c r="I357" i="8"/>
  <c r="I461" i="8"/>
  <c r="I202" i="8"/>
  <c r="I436" i="8"/>
  <c r="P380" i="8"/>
  <c r="I166" i="8"/>
  <c r="I503" i="8"/>
  <c r="I217" i="8"/>
  <c r="I393" i="8"/>
  <c r="I358" i="8"/>
  <c r="I487" i="8"/>
  <c r="I392" i="8"/>
  <c r="I356" i="8"/>
  <c r="I121" i="8"/>
  <c r="P485" i="8"/>
  <c r="I491" i="8"/>
  <c r="P430" i="8"/>
  <c r="I198" i="8"/>
  <c r="I162" i="8"/>
  <c r="P305" i="8"/>
  <c r="I191" i="8"/>
  <c r="I508" i="8"/>
  <c r="I153" i="8"/>
  <c r="P285" i="8"/>
  <c r="I347" i="8"/>
  <c r="I482" i="8"/>
  <c r="P320" i="8"/>
  <c r="I178" i="8"/>
  <c r="P130" i="8"/>
  <c r="I157" i="8"/>
  <c r="I187" i="8"/>
  <c r="I142" i="8"/>
  <c r="I433" i="8"/>
  <c r="I376" i="8"/>
  <c r="I341" i="8"/>
  <c r="I361" i="8"/>
  <c r="I176" i="8"/>
  <c r="I448" i="8"/>
  <c r="I123" i="8"/>
  <c r="I258" i="8"/>
  <c r="I273" i="8"/>
  <c r="I403" i="8"/>
  <c r="I196" i="8"/>
  <c r="I431" i="8"/>
  <c r="I257" i="8"/>
  <c r="I247" i="8"/>
  <c r="I387" i="8"/>
  <c r="I216" i="8"/>
  <c r="I466" i="8"/>
  <c r="P155" i="8"/>
  <c r="I236" i="8"/>
  <c r="P310" i="8"/>
  <c r="I377" i="8"/>
  <c r="P180" i="8"/>
  <c r="E44" i="8"/>
  <c r="D44" i="8"/>
  <c r="E40" i="8"/>
  <c r="D40" i="8"/>
  <c r="Q190" i="8" l="1"/>
  <c r="J466" i="8"/>
  <c r="J433" i="8"/>
  <c r="J356" i="8"/>
  <c r="Q135" i="8"/>
  <c r="Q310" i="8"/>
  <c r="J216" i="8"/>
  <c r="J431" i="8"/>
  <c r="J258" i="8"/>
  <c r="J361" i="8"/>
  <c r="J142" i="8"/>
  <c r="J178" i="8"/>
  <c r="Q285" i="8"/>
  <c r="Q305" i="8"/>
  <c r="J491" i="8"/>
  <c r="J392" i="8"/>
  <c r="J217" i="8"/>
  <c r="J436" i="8"/>
  <c r="J208" i="8"/>
  <c r="J302" i="8"/>
  <c r="Q335" i="8"/>
  <c r="Q145" i="8"/>
  <c r="J348" i="8"/>
  <c r="J126" i="8"/>
  <c r="J241" i="8"/>
  <c r="Q365" i="8"/>
  <c r="J512" i="8"/>
  <c r="J501" i="8"/>
  <c r="J183" i="8"/>
  <c r="J473" i="8"/>
  <c r="J381" i="8"/>
  <c r="J421" i="8"/>
  <c r="J366" i="8"/>
  <c r="J441" i="8"/>
  <c r="J237" i="8"/>
  <c r="Q225" i="8"/>
  <c r="J317" i="8"/>
  <c r="J147" i="8"/>
  <c r="K19" i="8"/>
  <c r="J386" i="8"/>
  <c r="J276" i="8"/>
  <c r="Q290" i="8"/>
  <c r="J477" i="8"/>
  <c r="J353" i="8"/>
  <c r="J267" i="8"/>
  <c r="J498" i="8"/>
  <c r="Q370" i="8"/>
  <c r="J307" i="8"/>
  <c r="J152" i="8"/>
  <c r="J251" i="8"/>
  <c r="Q295" i="8"/>
  <c r="Q240" i="8"/>
  <c r="Q230" i="8"/>
  <c r="J138" i="8"/>
  <c r="J303" i="8"/>
  <c r="J268" i="8"/>
  <c r="J363" i="8"/>
  <c r="Q495" i="8"/>
  <c r="Q315" i="8"/>
  <c r="J513" i="8"/>
  <c r="J467" i="8"/>
  <c r="J283" i="8"/>
  <c r="J311" i="8"/>
  <c r="J261" i="8"/>
  <c r="J136" i="8"/>
  <c r="G39" i="8"/>
  <c r="J401" i="8"/>
  <c r="J117" i="8"/>
  <c r="J161" i="8"/>
  <c r="J378" i="8"/>
  <c r="J141" i="8"/>
  <c r="I29" i="8"/>
  <c r="J228" i="8"/>
  <c r="J463" i="8"/>
  <c r="J116" i="8"/>
  <c r="J428" i="8"/>
  <c r="J333" i="8"/>
  <c r="J476" i="8"/>
  <c r="Q200" i="8"/>
  <c r="Q360" i="8"/>
  <c r="J318" i="8"/>
  <c r="J502" i="8"/>
  <c r="Q510" i="8"/>
  <c r="Q275" i="8"/>
  <c r="Q165" i="8"/>
  <c r="J367" i="8"/>
  <c r="J471" i="8"/>
  <c r="Q390" i="8"/>
  <c r="J273" i="8"/>
  <c r="J191" i="8"/>
  <c r="J456" i="8"/>
  <c r="J236" i="8"/>
  <c r="J387" i="8"/>
  <c r="J196" i="8"/>
  <c r="J123" i="8"/>
  <c r="J341" i="8"/>
  <c r="J187" i="8"/>
  <c r="Q320" i="8"/>
  <c r="J153" i="8"/>
  <c r="J162" i="8"/>
  <c r="Q485" i="8"/>
  <c r="J487" i="8"/>
  <c r="J503" i="8"/>
  <c r="J202" i="8"/>
  <c r="Q215" i="8"/>
  <c r="J278" i="8"/>
  <c r="Q170" i="8"/>
  <c r="J327" i="8"/>
  <c r="J203" i="8"/>
  <c r="J262" i="8"/>
  <c r="Q185" i="8"/>
  <c r="I30" i="8"/>
  <c r="J483" i="8"/>
  <c r="J293" i="8"/>
  <c r="Q255" i="8"/>
  <c r="J452" i="8"/>
  <c r="Q205" i="8"/>
  <c r="J118" i="8"/>
  <c r="J422" i="8"/>
  <c r="J346" i="8"/>
  <c r="J272" i="8"/>
  <c r="J281" i="8"/>
  <c r="Q160" i="8"/>
  <c r="Q175" i="8"/>
  <c r="J496" i="8"/>
  <c r="J177" i="8"/>
  <c r="J282" i="8"/>
  <c r="J451" i="8"/>
  <c r="J263" i="8"/>
  <c r="Q150" i="8"/>
  <c r="Q350" i="8"/>
  <c r="J426" i="8"/>
  <c r="Q435" i="8"/>
  <c r="J326" i="8"/>
  <c r="J226" i="8"/>
  <c r="Q330" i="8"/>
  <c r="J296" i="8"/>
  <c r="Q505" i="8"/>
  <c r="J271" i="8"/>
  <c r="J337" i="8"/>
  <c r="J211" i="8"/>
  <c r="J158" i="8"/>
  <c r="Q465" i="8"/>
  <c r="Q440" i="8"/>
  <c r="J371" i="8"/>
  <c r="J243" i="8"/>
  <c r="J488" i="8"/>
  <c r="Q415" i="8"/>
  <c r="J493" i="8"/>
  <c r="J351" i="8"/>
  <c r="G35" i="8"/>
  <c r="J231" i="8"/>
  <c r="J402" i="8"/>
  <c r="J111" i="8"/>
  <c r="Q280" i="8"/>
  <c r="J286" i="8"/>
  <c r="J222" i="8"/>
  <c r="J122" i="8"/>
  <c r="J168" i="8"/>
  <c r="Q210" i="8"/>
  <c r="J478" i="8"/>
  <c r="Q405" i="8"/>
  <c r="J408" i="8"/>
  <c r="J382" i="8"/>
  <c r="J362" i="8"/>
  <c r="J212" i="8"/>
  <c r="J20" i="8"/>
  <c r="J151" i="8"/>
  <c r="K15" i="8"/>
  <c r="J442" i="8"/>
  <c r="J383" i="8"/>
  <c r="J186" i="8"/>
  <c r="J193" i="8"/>
  <c r="J257" i="8"/>
  <c r="J188" i="8"/>
  <c r="J377" i="8"/>
  <c r="J176" i="8"/>
  <c r="Q130" i="8"/>
  <c r="Q430" i="8"/>
  <c r="J393" i="8"/>
  <c r="J357" i="8"/>
  <c r="F40" i="8"/>
  <c r="Q180" i="8"/>
  <c r="Q155" i="8"/>
  <c r="J247" i="8"/>
  <c r="J403" i="8"/>
  <c r="J448" i="8"/>
  <c r="J376" i="8"/>
  <c r="J157" i="8"/>
  <c r="J482" i="8"/>
  <c r="J508" i="8"/>
  <c r="J198" i="8"/>
  <c r="J121" i="8"/>
  <c r="J358" i="8"/>
  <c r="J166" i="8"/>
  <c r="J461" i="8"/>
  <c r="Q460" i="8"/>
  <c r="J457" i="8"/>
  <c r="Q410" i="8"/>
  <c r="Q475" i="8"/>
  <c r="J298" i="8"/>
  <c r="J418" i="8"/>
  <c r="J373" i="8"/>
  <c r="J213" i="8"/>
  <c r="Q375" i="8"/>
  <c r="J112" i="8"/>
  <c r="J277" i="8"/>
  <c r="J173" i="8"/>
  <c r="Q490" i="8"/>
  <c r="J413" i="8"/>
  <c r="J343" i="8"/>
  <c r="J407" i="8"/>
  <c r="J197" i="8"/>
  <c r="J406" i="8"/>
  <c r="Q385" i="8"/>
  <c r="J416" i="8"/>
  <c r="Q250" i="8"/>
  <c r="J221" i="8"/>
  <c r="Q500" i="8"/>
  <c r="J24" i="8"/>
  <c r="Q220" i="8"/>
  <c r="J312" i="8"/>
  <c r="J447" i="8"/>
  <c r="J388" i="8"/>
  <c r="J328" i="8"/>
  <c r="Q140" i="8"/>
  <c r="J252" i="8"/>
  <c r="J398" i="8"/>
  <c r="J288" i="8"/>
  <c r="L14" i="8"/>
  <c r="J458" i="8"/>
  <c r="Q450" i="8"/>
  <c r="J148" i="8"/>
  <c r="J511" i="8"/>
  <c r="Q260" i="8"/>
  <c r="J291" i="8"/>
  <c r="J397" i="8"/>
  <c r="Q300" i="8"/>
  <c r="Q345" i="8"/>
  <c r="J486" i="8"/>
  <c r="J372" i="8"/>
  <c r="J146" i="8"/>
  <c r="J446" i="8"/>
  <c r="J246" i="8"/>
  <c r="Q480" i="8"/>
  <c r="J368" i="8"/>
  <c r="J297" i="8"/>
  <c r="J266" i="8"/>
  <c r="J316" i="8"/>
  <c r="J248" i="8"/>
  <c r="J131" i="8"/>
  <c r="J352" i="8"/>
  <c r="J127" i="8"/>
  <c r="J468" i="8"/>
  <c r="J313" i="8"/>
  <c r="J472" i="8"/>
  <c r="J163" i="8"/>
  <c r="J292" i="8"/>
  <c r="J287" i="8"/>
  <c r="J301" i="8"/>
  <c r="J321" i="8"/>
  <c r="Q245" i="8"/>
  <c r="J411" i="8"/>
  <c r="J156" i="8"/>
  <c r="J338" i="8"/>
  <c r="J233" i="8"/>
  <c r="F44" i="8"/>
  <c r="J347" i="8"/>
  <c r="Q380" i="8"/>
  <c r="Q120" i="8"/>
  <c r="J423" i="8"/>
  <c r="J427" i="8"/>
  <c r="J432" i="8"/>
  <c r="J132" i="8"/>
  <c r="J332" i="8"/>
  <c r="J171" i="8"/>
  <c r="J412" i="8"/>
  <c r="J167" i="8"/>
  <c r="J143" i="8"/>
  <c r="J218" i="8"/>
  <c r="J322" i="8"/>
  <c r="Q400" i="8"/>
  <c r="Q420" i="8"/>
  <c r="J342" i="8"/>
  <c r="J232" i="8"/>
  <c r="J443" i="8"/>
  <c r="J507" i="8"/>
  <c r="J308" i="8"/>
  <c r="J227" i="8"/>
  <c r="J172" i="8"/>
  <c r="J497" i="8"/>
  <c r="J331" i="8"/>
  <c r="J306" i="8"/>
  <c r="J238" i="8"/>
  <c r="J207" i="8"/>
  <c r="Q445" i="8"/>
  <c r="Q455" i="8"/>
  <c r="J438" i="8"/>
  <c r="J181" i="8"/>
  <c r="J336" i="8"/>
  <c r="Q395" i="8"/>
  <c r="Q425" i="8"/>
  <c r="J113" i="8"/>
  <c r="I25" i="8"/>
  <c r="J492" i="8"/>
  <c r="J137" i="8"/>
  <c r="Q470" i="8"/>
  <c r="J391" i="8"/>
  <c r="Q270" i="8"/>
  <c r="J192" i="8"/>
  <c r="J323" i="8"/>
  <c r="Q195" i="8"/>
  <c r="J206" i="8"/>
  <c r="Q265" i="8"/>
  <c r="J481" i="8"/>
  <c r="J253" i="8"/>
  <c r="Q115" i="8"/>
  <c r="J506" i="8"/>
  <c r="J437" i="8"/>
  <c r="Q325" i="8"/>
  <c r="J182" i="8"/>
  <c r="J453" i="8"/>
  <c r="J128" i="8"/>
  <c r="Q235" i="8"/>
  <c r="J223" i="8"/>
  <c r="Q125" i="8"/>
  <c r="Q355" i="8"/>
  <c r="J462" i="8"/>
  <c r="J201" i="8"/>
  <c r="J256" i="8"/>
  <c r="J133" i="8"/>
  <c r="J396" i="8"/>
  <c r="I34" i="8"/>
  <c r="J242" i="8"/>
  <c r="J417" i="8"/>
  <c r="Q340" i="8"/>
  <c r="E49" i="8"/>
  <c r="D49" i="8"/>
  <c r="E45" i="8"/>
  <c r="D45" i="8"/>
  <c r="R190" i="8" l="1"/>
  <c r="R340" i="8"/>
  <c r="K396" i="8"/>
  <c r="K462" i="8"/>
  <c r="R235" i="8"/>
  <c r="R325" i="8"/>
  <c r="K253" i="8"/>
  <c r="R195" i="8"/>
  <c r="K391" i="8"/>
  <c r="J25" i="8"/>
  <c r="K336" i="8"/>
  <c r="R445" i="8"/>
  <c r="K331" i="8"/>
  <c r="K308" i="8"/>
  <c r="K342" i="8"/>
  <c r="K218" i="8"/>
  <c r="K171" i="8"/>
  <c r="K427" i="8"/>
  <c r="K347" i="8"/>
  <c r="K156" i="8"/>
  <c r="K301" i="8"/>
  <c r="K472" i="8"/>
  <c r="K352" i="8"/>
  <c r="K266" i="8"/>
  <c r="K246" i="8"/>
  <c r="K486" i="8"/>
  <c r="K291" i="8"/>
  <c r="R450" i="8"/>
  <c r="K398" i="8"/>
  <c r="K388" i="8"/>
  <c r="K24" i="8"/>
  <c r="K416" i="8"/>
  <c r="K407" i="8"/>
  <c r="K173" i="8"/>
  <c r="K213" i="8"/>
  <c r="R475" i="8"/>
  <c r="K461" i="8"/>
  <c r="K198" i="8"/>
  <c r="K376" i="8"/>
  <c r="R155" i="8"/>
  <c r="K393" i="8"/>
  <c r="K377" i="8"/>
  <c r="K186" i="8"/>
  <c r="K151" i="8"/>
  <c r="K382" i="8"/>
  <c r="R210" i="8"/>
  <c r="K286" i="8"/>
  <c r="K231" i="8"/>
  <c r="R415" i="8"/>
  <c r="R440" i="8"/>
  <c r="K337" i="8"/>
  <c r="R330" i="8"/>
  <c r="R435" i="8"/>
  <c r="K263" i="8"/>
  <c r="K496" i="8"/>
  <c r="K272" i="8"/>
  <c r="R205" i="8"/>
  <c r="K483" i="8"/>
  <c r="K203" i="8"/>
  <c r="R215" i="8"/>
  <c r="R485" i="8"/>
  <c r="K187" i="8"/>
  <c r="K387" i="8"/>
  <c r="K273" i="8"/>
  <c r="R165" i="8"/>
  <c r="K318" i="8"/>
  <c r="K333" i="8"/>
  <c r="K228" i="8"/>
  <c r="K161" i="8"/>
  <c r="K136" i="8"/>
  <c r="K467" i="8"/>
  <c r="K363" i="8"/>
  <c r="R230" i="8"/>
  <c r="K152" i="8"/>
  <c r="K267" i="8"/>
  <c r="K276" i="8"/>
  <c r="K317" i="8"/>
  <c r="K366" i="8"/>
  <c r="K183" i="8"/>
  <c r="K241" i="8"/>
  <c r="R335" i="8"/>
  <c r="K217" i="8"/>
  <c r="R285" i="8"/>
  <c r="K258" i="8"/>
  <c r="R135" i="8"/>
  <c r="F49" i="8"/>
  <c r="K417" i="8"/>
  <c r="K133" i="8"/>
  <c r="R355" i="8"/>
  <c r="K128" i="8"/>
  <c r="K437" i="8"/>
  <c r="K481" i="8"/>
  <c r="K323" i="8"/>
  <c r="R470" i="8"/>
  <c r="K113" i="8"/>
  <c r="K181" i="8"/>
  <c r="K207" i="8"/>
  <c r="K497" i="8"/>
  <c r="K507" i="8"/>
  <c r="R420" i="8"/>
  <c r="K143" i="8"/>
  <c r="K332" i="8"/>
  <c r="K423" i="8"/>
  <c r="G44" i="8"/>
  <c r="K411" i="8"/>
  <c r="K287" i="8"/>
  <c r="K313" i="8"/>
  <c r="K131" i="8"/>
  <c r="K297" i="8"/>
  <c r="K446" i="8"/>
  <c r="R345" i="8"/>
  <c r="R260" i="8"/>
  <c r="K458" i="8"/>
  <c r="K252" i="8"/>
  <c r="K447" i="8"/>
  <c r="R500" i="8"/>
  <c r="R385" i="8"/>
  <c r="K343" i="8"/>
  <c r="K277" i="8"/>
  <c r="K373" i="8"/>
  <c r="R410" i="8"/>
  <c r="K166" i="8"/>
  <c r="K508" i="8"/>
  <c r="K448" i="8"/>
  <c r="R180" i="8"/>
  <c r="R430" i="8"/>
  <c r="K188" i="8"/>
  <c r="K383" i="8"/>
  <c r="K20" i="8"/>
  <c r="K408" i="8"/>
  <c r="K168" i="8"/>
  <c r="R280" i="8"/>
  <c r="H35" i="8"/>
  <c r="K488" i="8"/>
  <c r="R465" i="8"/>
  <c r="K271" i="8"/>
  <c r="K226" i="8"/>
  <c r="K426" i="8"/>
  <c r="K451" i="8"/>
  <c r="R175" i="8"/>
  <c r="K346" i="8"/>
  <c r="K452" i="8"/>
  <c r="J30" i="8"/>
  <c r="K327" i="8"/>
  <c r="K202" i="8"/>
  <c r="K162" i="8"/>
  <c r="K341" i="8"/>
  <c r="K236" i="8"/>
  <c r="R390" i="8"/>
  <c r="R275" i="8"/>
  <c r="R360" i="8"/>
  <c r="K428" i="8"/>
  <c r="J29" i="8"/>
  <c r="K117" i="8"/>
  <c r="K261" i="8"/>
  <c r="K513" i="8"/>
  <c r="K268" i="8"/>
  <c r="R240" i="8"/>
  <c r="K307" i="8"/>
  <c r="K353" i="8"/>
  <c r="K386" i="8"/>
  <c r="R225" i="8"/>
  <c r="K421" i="8"/>
  <c r="K501" i="8"/>
  <c r="K126" i="8"/>
  <c r="K302" i="8"/>
  <c r="K392" i="8"/>
  <c r="K178" i="8"/>
  <c r="K431" i="8"/>
  <c r="K356" i="8"/>
  <c r="K242" i="8"/>
  <c r="K256" i="8"/>
  <c r="R125" i="8"/>
  <c r="K453" i="8"/>
  <c r="K506" i="8"/>
  <c r="R265" i="8"/>
  <c r="K192" i="8"/>
  <c r="K137" i="8"/>
  <c r="R425" i="8"/>
  <c r="K438" i="8"/>
  <c r="K238" i="8"/>
  <c r="K172" i="8"/>
  <c r="K443" i="8"/>
  <c r="R400" i="8"/>
  <c r="K167" i="8"/>
  <c r="K132" i="8"/>
  <c r="R120" i="8"/>
  <c r="K233" i="8"/>
  <c r="R245" i="8"/>
  <c r="K292" i="8"/>
  <c r="K468" i="8"/>
  <c r="K248" i="8"/>
  <c r="K368" i="8"/>
  <c r="K146" i="8"/>
  <c r="R300" i="8"/>
  <c r="K511" i="8"/>
  <c r="M14" i="8"/>
  <c r="R140" i="8"/>
  <c r="K312" i="8"/>
  <c r="K221" i="8"/>
  <c r="K406" i="8"/>
  <c r="K413" i="8"/>
  <c r="K112" i="8"/>
  <c r="K418" i="8"/>
  <c r="K457" i="8"/>
  <c r="K358" i="8"/>
  <c r="K482" i="8"/>
  <c r="K403" i="8"/>
  <c r="G40" i="8"/>
  <c r="R130" i="8"/>
  <c r="K257" i="8"/>
  <c r="K442" i="8"/>
  <c r="K212" i="8"/>
  <c r="R405" i="8"/>
  <c r="K122" i="8"/>
  <c r="K111" i="8"/>
  <c r="K351" i="8"/>
  <c r="K243" i="8"/>
  <c r="K158" i="8"/>
  <c r="R505" i="8"/>
  <c r="R350" i="8"/>
  <c r="K282" i="8"/>
  <c r="R160" i="8"/>
  <c r="K422" i="8"/>
  <c r="R255" i="8"/>
  <c r="R185" i="8"/>
  <c r="R170" i="8"/>
  <c r="K503" i="8"/>
  <c r="K153" i="8"/>
  <c r="K123" i="8"/>
  <c r="K456" i="8"/>
  <c r="K471" i="8"/>
  <c r="R510" i="8"/>
  <c r="R200" i="8"/>
  <c r="K116" i="8"/>
  <c r="K141" i="8"/>
  <c r="K401" i="8"/>
  <c r="K311" i="8"/>
  <c r="R315" i="8"/>
  <c r="K303" i="8"/>
  <c r="R295" i="8"/>
  <c r="R370" i="8"/>
  <c r="K477" i="8"/>
  <c r="L19" i="8"/>
  <c r="K237" i="8"/>
  <c r="K381" i="8"/>
  <c r="K512" i="8"/>
  <c r="K348" i="8"/>
  <c r="K208" i="8"/>
  <c r="K491" i="8"/>
  <c r="K142" i="8"/>
  <c r="K216" i="8"/>
  <c r="K433" i="8"/>
  <c r="F45" i="8"/>
  <c r="J34" i="8"/>
  <c r="K201" i="8"/>
  <c r="K223" i="8"/>
  <c r="K182" i="8"/>
  <c r="R115" i="8"/>
  <c r="K206" i="8"/>
  <c r="R270" i="8"/>
  <c r="K492" i="8"/>
  <c r="R395" i="8"/>
  <c r="R455" i="8"/>
  <c r="K306" i="8"/>
  <c r="K227" i="8"/>
  <c r="K232" i="8"/>
  <c r="K322" i="8"/>
  <c r="K412" i="8"/>
  <c r="K432" i="8"/>
  <c r="R380" i="8"/>
  <c r="K338" i="8"/>
  <c r="K321" i="8"/>
  <c r="K163" i="8"/>
  <c r="K127" i="8"/>
  <c r="K316" i="8"/>
  <c r="R480" i="8"/>
  <c r="K372" i="8"/>
  <c r="K397" i="8"/>
  <c r="K148" i="8"/>
  <c r="K288" i="8"/>
  <c r="K328" i="8"/>
  <c r="R220" i="8"/>
  <c r="R250" i="8"/>
  <c r="K197" i="8"/>
  <c r="R490" i="8"/>
  <c r="R375" i="8"/>
  <c r="K298" i="8"/>
  <c r="R460" i="8"/>
  <c r="K121" i="8"/>
  <c r="K157" i="8"/>
  <c r="K247" i="8"/>
  <c r="K357" i="8"/>
  <c r="K176" i="8"/>
  <c r="K193" i="8"/>
  <c r="L15" i="8"/>
  <c r="K362" i="8"/>
  <c r="K478" i="8"/>
  <c r="K222" i="8"/>
  <c r="K402" i="8"/>
  <c r="K493" i="8"/>
  <c r="K371" i="8"/>
  <c r="K211" i="8"/>
  <c r="K296" i="8"/>
  <c r="K326" i="8"/>
  <c r="R150" i="8"/>
  <c r="K177" i="8"/>
  <c r="K281" i="8"/>
  <c r="K118" i="8"/>
  <c r="K293" i="8"/>
  <c r="K262" i="8"/>
  <c r="K278" i="8"/>
  <c r="K487" i="8"/>
  <c r="R320" i="8"/>
  <c r="K196" i="8"/>
  <c r="K191" i="8"/>
  <c r="K367" i="8"/>
  <c r="K502" i="8"/>
  <c r="K476" i="8"/>
  <c r="K463" i="8"/>
  <c r="K378" i="8"/>
  <c r="H39" i="8"/>
  <c r="K283" i="8"/>
  <c r="R495" i="8"/>
  <c r="K138" i="8"/>
  <c r="K251" i="8"/>
  <c r="K498" i="8"/>
  <c r="R290" i="8"/>
  <c r="K147" i="8"/>
  <c r="K441" i="8"/>
  <c r="K473" i="8"/>
  <c r="R365" i="8"/>
  <c r="R145" i="8"/>
  <c r="K436" i="8"/>
  <c r="R305" i="8"/>
  <c r="K361" i="8"/>
  <c r="R310" i="8"/>
  <c r="K466" i="8"/>
  <c r="E50" i="8"/>
  <c r="D54" i="8"/>
  <c r="E54" i="8"/>
  <c r="D50" i="8"/>
  <c r="S190" i="8" l="1"/>
  <c r="L361" i="8"/>
  <c r="M15" i="8"/>
  <c r="L201" i="8"/>
  <c r="S245" i="8"/>
  <c r="L202" i="8"/>
  <c r="L297" i="8"/>
  <c r="L317" i="8"/>
  <c r="S205" i="8"/>
  <c r="L382" i="8"/>
  <c r="L461" i="8"/>
  <c r="L407" i="8"/>
  <c r="L398" i="8"/>
  <c r="L246" i="8"/>
  <c r="L301" i="8"/>
  <c r="L171" i="8"/>
  <c r="L331" i="8"/>
  <c r="S365" i="8"/>
  <c r="S495" i="8"/>
  <c r="L191" i="8"/>
  <c r="L296" i="8"/>
  <c r="L247" i="8"/>
  <c r="S250" i="8"/>
  <c r="L316" i="8"/>
  <c r="L322" i="8"/>
  <c r="L206" i="8"/>
  <c r="L216" i="8"/>
  <c r="M19" i="8"/>
  <c r="L141" i="8"/>
  <c r="L503" i="8"/>
  <c r="L351" i="8"/>
  <c r="H40" i="8"/>
  <c r="L406" i="8"/>
  <c r="L368" i="8"/>
  <c r="L238" i="8"/>
  <c r="L192" i="8"/>
  <c r="S125" i="8"/>
  <c r="L126" i="8"/>
  <c r="L268" i="8"/>
  <c r="S390" i="8"/>
  <c r="L226" i="8"/>
  <c r="I35" i="8"/>
  <c r="S180" i="8"/>
  <c r="S385" i="8"/>
  <c r="L411" i="8"/>
  <c r="L207" i="8"/>
  <c r="S355" i="8"/>
  <c r="S335" i="8"/>
  <c r="S165" i="8"/>
  <c r="S415" i="8"/>
  <c r="L391" i="8"/>
  <c r="F50" i="8"/>
  <c r="S290" i="8"/>
  <c r="L463" i="8"/>
  <c r="L278" i="8"/>
  <c r="L281" i="8"/>
  <c r="L402" i="8"/>
  <c r="L298" i="8"/>
  <c r="L148" i="8"/>
  <c r="L338" i="8"/>
  <c r="S455" i="8"/>
  <c r="L348" i="8"/>
  <c r="L303" i="8"/>
  <c r="L471" i="8"/>
  <c r="L422" i="8"/>
  <c r="L212" i="8"/>
  <c r="L457" i="8"/>
  <c r="N14" i="8"/>
  <c r="L167" i="8"/>
  <c r="L431" i="8"/>
  <c r="L386" i="8"/>
  <c r="K29" i="8"/>
  <c r="L346" i="8"/>
  <c r="L20" i="8"/>
  <c r="S410" i="8"/>
  <c r="L458" i="8"/>
  <c r="L143" i="8"/>
  <c r="L323" i="8"/>
  <c r="S135" i="8"/>
  <c r="S230" i="8"/>
  <c r="L161" i="8"/>
  <c r="S485" i="8"/>
  <c r="S435" i="8"/>
  <c r="L393" i="8"/>
  <c r="S235" i="8"/>
  <c r="S305" i="8"/>
  <c r="L473" i="8"/>
  <c r="L498" i="8"/>
  <c r="L283" i="8"/>
  <c r="L476" i="8"/>
  <c r="L196" i="8"/>
  <c r="L262" i="8"/>
  <c r="L177" i="8"/>
  <c r="L211" i="8"/>
  <c r="L222" i="8"/>
  <c r="L193" i="8"/>
  <c r="L157" i="8"/>
  <c r="S375" i="8"/>
  <c r="S220" i="8"/>
  <c r="L397" i="8"/>
  <c r="L127" i="8"/>
  <c r="S380" i="8"/>
  <c r="L232" i="8"/>
  <c r="S395" i="8"/>
  <c r="S115" i="8"/>
  <c r="K34" i="8"/>
  <c r="L142" i="8"/>
  <c r="L512" i="8"/>
  <c r="L477" i="8"/>
  <c r="S315" i="8"/>
  <c r="L116" i="8"/>
  <c r="L456" i="8"/>
  <c r="S170" i="8"/>
  <c r="S160" i="8"/>
  <c r="S505" i="8"/>
  <c r="L111" i="8"/>
  <c r="L442" i="8"/>
  <c r="L403" i="8"/>
  <c r="L418" i="8"/>
  <c r="L221" i="8"/>
  <c r="L511" i="8"/>
  <c r="L248" i="8"/>
  <c r="L233" i="8"/>
  <c r="S400" i="8"/>
  <c r="L438" i="8"/>
  <c r="S265" i="8"/>
  <c r="L256" i="8"/>
  <c r="L178" i="8"/>
  <c r="L501" i="8"/>
  <c r="L353" i="8"/>
  <c r="L513" i="8"/>
  <c r="L428" i="8"/>
  <c r="L236" i="8"/>
  <c r="L327" i="8"/>
  <c r="S175" i="8"/>
  <c r="L271" i="8"/>
  <c r="S280" i="8"/>
  <c r="L383" i="8"/>
  <c r="L448" i="8"/>
  <c r="L373" i="8"/>
  <c r="S500" i="8"/>
  <c r="S260" i="8"/>
  <c r="L131" i="8"/>
  <c r="H44" i="8"/>
  <c r="S420" i="8"/>
  <c r="L181" i="8"/>
  <c r="L481" i="8"/>
  <c r="L133" i="8"/>
  <c r="L258" i="8"/>
  <c r="L241" i="8"/>
  <c r="L276" i="8"/>
  <c r="L363" i="8"/>
  <c r="L228" i="8"/>
  <c r="L273" i="8"/>
  <c r="S215" i="8"/>
  <c r="L272" i="8"/>
  <c r="S330" i="8"/>
  <c r="L231" i="8"/>
  <c r="L151" i="8"/>
  <c r="S155" i="8"/>
  <c r="S475" i="8"/>
  <c r="L416" i="8"/>
  <c r="S450" i="8"/>
  <c r="L266" i="8"/>
  <c r="L156" i="8"/>
  <c r="L218" i="8"/>
  <c r="S445" i="8"/>
  <c r="S195" i="8"/>
  <c r="L462" i="8"/>
  <c r="L466" i="8"/>
  <c r="L436" i="8"/>
  <c r="L441" i="8"/>
  <c r="L251" i="8"/>
  <c r="I39" i="8"/>
  <c r="L502" i="8"/>
  <c r="S320" i="8"/>
  <c r="L293" i="8"/>
  <c r="S150" i="8"/>
  <c r="L371" i="8"/>
  <c r="L478" i="8"/>
  <c r="L176" i="8"/>
  <c r="L121" i="8"/>
  <c r="S490" i="8"/>
  <c r="L328" i="8"/>
  <c r="L372" i="8"/>
  <c r="L163" i="8"/>
  <c r="L432" i="8"/>
  <c r="L227" i="8"/>
  <c r="L492" i="8"/>
  <c r="L182" i="8"/>
  <c r="G45" i="8"/>
  <c r="L491" i="8"/>
  <c r="L381" i="8"/>
  <c r="S370" i="8"/>
  <c r="L311" i="8"/>
  <c r="S200" i="8"/>
  <c r="L123" i="8"/>
  <c r="S185" i="8"/>
  <c r="L282" i="8"/>
  <c r="L158" i="8"/>
  <c r="L122" i="8"/>
  <c r="L257" i="8"/>
  <c r="L482" i="8"/>
  <c r="L112" i="8"/>
  <c r="L312" i="8"/>
  <c r="S300" i="8"/>
  <c r="L468" i="8"/>
  <c r="S120" i="8"/>
  <c r="L443" i="8"/>
  <c r="S425" i="8"/>
  <c r="L506" i="8"/>
  <c r="L242" i="8"/>
  <c r="L392" i="8"/>
  <c r="L421" i="8"/>
  <c r="L307" i="8"/>
  <c r="L261" i="8"/>
  <c r="S360" i="8"/>
  <c r="L341" i="8"/>
  <c r="K30" i="8"/>
  <c r="L451" i="8"/>
  <c r="S465" i="8"/>
  <c r="L168" i="8"/>
  <c r="L188" i="8"/>
  <c r="L508" i="8"/>
  <c r="L277" i="8"/>
  <c r="L447" i="8"/>
  <c r="S345" i="8"/>
  <c r="L313" i="8"/>
  <c r="L423" i="8"/>
  <c r="L507" i="8"/>
  <c r="L113" i="8"/>
  <c r="L437" i="8"/>
  <c r="L417" i="8"/>
  <c r="S285" i="8"/>
  <c r="L183" i="8"/>
  <c r="L267" i="8"/>
  <c r="L467" i="8"/>
  <c r="L333" i="8"/>
  <c r="L387" i="8"/>
  <c r="L203" i="8"/>
  <c r="L496" i="8"/>
  <c r="L337" i="8"/>
  <c r="L286" i="8"/>
  <c r="L186" i="8"/>
  <c r="L376" i="8"/>
  <c r="L213" i="8"/>
  <c r="L24" i="8"/>
  <c r="L291" i="8"/>
  <c r="L352" i="8"/>
  <c r="L347" i="8"/>
  <c r="L342" i="8"/>
  <c r="L336" i="8"/>
  <c r="L253" i="8"/>
  <c r="L396" i="8"/>
  <c r="F54" i="8"/>
  <c r="S310" i="8"/>
  <c r="S145" i="8"/>
  <c r="L147" i="8"/>
  <c r="L138" i="8"/>
  <c r="L378" i="8"/>
  <c r="L367" i="8"/>
  <c r="L487" i="8"/>
  <c r="L118" i="8"/>
  <c r="L326" i="8"/>
  <c r="L493" i="8"/>
  <c r="L362" i="8"/>
  <c r="L357" i="8"/>
  <c r="S460" i="8"/>
  <c r="L197" i="8"/>
  <c r="L288" i="8"/>
  <c r="S480" i="8"/>
  <c r="L321" i="8"/>
  <c r="L412" i="8"/>
  <c r="L306" i="8"/>
  <c r="S270" i="8"/>
  <c r="L223" i="8"/>
  <c r="L433" i="8"/>
  <c r="L208" i="8"/>
  <c r="L237" i="8"/>
  <c r="S295" i="8"/>
  <c r="L401" i="8"/>
  <c r="S510" i="8"/>
  <c r="L153" i="8"/>
  <c r="S255" i="8"/>
  <c r="S350" i="8"/>
  <c r="L243" i="8"/>
  <c r="S405" i="8"/>
  <c r="S130" i="8"/>
  <c r="L358" i="8"/>
  <c r="L413" i="8"/>
  <c r="S140" i="8"/>
  <c r="L146" i="8"/>
  <c r="L292" i="8"/>
  <c r="L132" i="8"/>
  <c r="L172" i="8"/>
  <c r="L137" i="8"/>
  <c r="L453" i="8"/>
  <c r="L356" i="8"/>
  <c r="L302" i="8"/>
  <c r="S225" i="8"/>
  <c r="S240" i="8"/>
  <c r="L117" i="8"/>
  <c r="S275" i="8"/>
  <c r="L162" i="8"/>
  <c r="L452" i="8"/>
  <c r="L426" i="8"/>
  <c r="L488" i="8"/>
  <c r="L408" i="8"/>
  <c r="S430" i="8"/>
  <c r="L166" i="8"/>
  <c r="L343" i="8"/>
  <c r="L252" i="8"/>
  <c r="L446" i="8"/>
  <c r="L287" i="8"/>
  <c r="L332" i="8"/>
  <c r="L497" i="8"/>
  <c r="S470" i="8"/>
  <c r="L128" i="8"/>
  <c r="G49" i="8"/>
  <c r="L217" i="8"/>
  <c r="L366" i="8"/>
  <c r="L152" i="8"/>
  <c r="L136" i="8"/>
  <c r="L318" i="8"/>
  <c r="L187" i="8"/>
  <c r="L483" i="8"/>
  <c r="L263" i="8"/>
  <c r="S440" i="8"/>
  <c r="S210" i="8"/>
  <c r="L377" i="8"/>
  <c r="L198" i="8"/>
  <c r="L173" i="8"/>
  <c r="L388" i="8"/>
  <c r="L486" i="8"/>
  <c r="L472" i="8"/>
  <c r="L427" i="8"/>
  <c r="L308" i="8"/>
  <c r="K25" i="8"/>
  <c r="S325" i="8"/>
  <c r="S340" i="8"/>
  <c r="E59" i="8"/>
  <c r="D59" i="8"/>
  <c r="E55" i="8"/>
  <c r="D55" i="8"/>
  <c r="T190" i="8" l="1"/>
  <c r="M427" i="8"/>
  <c r="M162" i="8"/>
  <c r="M186" i="8"/>
  <c r="M133" i="8"/>
  <c r="N19" i="8"/>
  <c r="M223" i="8"/>
  <c r="T200" i="8"/>
  <c r="M271" i="8"/>
  <c r="M193" i="8"/>
  <c r="L29" i="8"/>
  <c r="M281" i="8"/>
  <c r="T335" i="8"/>
  <c r="T385" i="8"/>
  <c r="T390" i="8"/>
  <c r="M192" i="8"/>
  <c r="I40" i="8"/>
  <c r="M316" i="8"/>
  <c r="M191" i="8"/>
  <c r="M171" i="8"/>
  <c r="M407" i="8"/>
  <c r="M318" i="8"/>
  <c r="T225" i="8"/>
  <c r="M321" i="8"/>
  <c r="T310" i="8"/>
  <c r="M203" i="8"/>
  <c r="M313" i="8"/>
  <c r="M242" i="8"/>
  <c r="T120" i="8"/>
  <c r="M158" i="8"/>
  <c r="M328" i="8"/>
  <c r="T320" i="8"/>
  <c r="M441" i="8"/>
  <c r="M266" i="8"/>
  <c r="M363" i="8"/>
  <c r="M178" i="8"/>
  <c r="M221" i="8"/>
  <c r="M456" i="8"/>
  <c r="T395" i="8"/>
  <c r="M262" i="8"/>
  <c r="T230" i="8"/>
  <c r="O14" i="8"/>
  <c r="M471" i="8"/>
  <c r="G50" i="8"/>
  <c r="M252" i="8"/>
  <c r="M146" i="8"/>
  <c r="T460" i="8"/>
  <c r="M336" i="8"/>
  <c r="M267" i="8"/>
  <c r="M437" i="8"/>
  <c r="M261" i="8"/>
  <c r="M112" i="8"/>
  <c r="M227" i="8"/>
  <c r="M478" i="8"/>
  <c r="T195" i="8"/>
  <c r="T155" i="8"/>
  <c r="I44" i="8"/>
  <c r="T400" i="8"/>
  <c r="M111" i="8"/>
  <c r="M512" i="8"/>
  <c r="M397" i="8"/>
  <c r="M498" i="8"/>
  <c r="M393" i="8"/>
  <c r="M458" i="8"/>
  <c r="M338" i="8"/>
  <c r="M317" i="8"/>
  <c r="F59" i="8"/>
  <c r="T325" i="8"/>
  <c r="M472" i="8"/>
  <c r="M198" i="8"/>
  <c r="M263" i="8"/>
  <c r="M136" i="8"/>
  <c r="H49" i="8"/>
  <c r="M332" i="8"/>
  <c r="M343" i="8"/>
  <c r="M488" i="8"/>
  <c r="T275" i="8"/>
  <c r="M302" i="8"/>
  <c r="M172" i="8"/>
  <c r="T140" i="8"/>
  <c r="T405" i="8"/>
  <c r="M153" i="8"/>
  <c r="M237" i="8"/>
  <c r="T270" i="8"/>
  <c r="T480" i="8"/>
  <c r="M357" i="8"/>
  <c r="M118" i="8"/>
  <c r="M138" i="8"/>
  <c r="G54" i="8"/>
  <c r="M342" i="8"/>
  <c r="M24" i="8"/>
  <c r="M286" i="8"/>
  <c r="M387" i="8"/>
  <c r="M183" i="8"/>
  <c r="M113" i="8"/>
  <c r="T345" i="8"/>
  <c r="M188" i="8"/>
  <c r="L30" i="8"/>
  <c r="M307" i="8"/>
  <c r="M506" i="8"/>
  <c r="M468" i="8"/>
  <c r="M482" i="8"/>
  <c r="M282" i="8"/>
  <c r="M311" i="8"/>
  <c r="H45" i="8"/>
  <c r="M432" i="8"/>
  <c r="T490" i="8"/>
  <c r="M371" i="8"/>
  <c r="M502" i="8"/>
  <c r="M436" i="8"/>
  <c r="T445" i="8"/>
  <c r="T450" i="8"/>
  <c r="M151" i="8"/>
  <c r="T215" i="8"/>
  <c r="M276" i="8"/>
  <c r="M481" i="8"/>
  <c r="M131" i="8"/>
  <c r="M448" i="8"/>
  <c r="T175" i="8"/>
  <c r="M513" i="8"/>
  <c r="M256" i="8"/>
  <c r="M233" i="8"/>
  <c r="M418" i="8"/>
  <c r="T505" i="8"/>
  <c r="M116" i="8"/>
  <c r="M142" i="8"/>
  <c r="M232" i="8"/>
  <c r="T220" i="8"/>
  <c r="M222" i="8"/>
  <c r="M196" i="8"/>
  <c r="M473" i="8"/>
  <c r="T435" i="8"/>
  <c r="T135" i="8"/>
  <c r="T410" i="8"/>
  <c r="M386" i="8"/>
  <c r="M457" i="8"/>
  <c r="M303" i="8"/>
  <c r="M148" i="8"/>
  <c r="M278" i="8"/>
  <c r="M391" i="8"/>
  <c r="T355" i="8"/>
  <c r="T180" i="8"/>
  <c r="M268" i="8"/>
  <c r="M238" i="8"/>
  <c r="M351" i="8"/>
  <c r="M216" i="8"/>
  <c r="T250" i="8"/>
  <c r="T495" i="8"/>
  <c r="M301" i="8"/>
  <c r="M461" i="8"/>
  <c r="M297" i="8"/>
  <c r="M201" i="8"/>
  <c r="T440" i="8"/>
  <c r="T295" i="8"/>
  <c r="M491" i="8"/>
  <c r="F55" i="8"/>
  <c r="M173" i="8"/>
  <c r="M497" i="8"/>
  <c r="M408" i="8"/>
  <c r="T255" i="8"/>
  <c r="M326" i="8"/>
  <c r="M291" i="8"/>
  <c r="M451" i="8"/>
  <c r="M272" i="8"/>
  <c r="L25" i="8"/>
  <c r="M486" i="8"/>
  <c r="M377" i="8"/>
  <c r="M483" i="8"/>
  <c r="M152" i="8"/>
  <c r="M128" i="8"/>
  <c r="M287" i="8"/>
  <c r="M166" i="8"/>
  <c r="M426" i="8"/>
  <c r="M117" i="8"/>
  <c r="M356" i="8"/>
  <c r="M132" i="8"/>
  <c r="M413" i="8"/>
  <c r="M243" i="8"/>
  <c r="T510" i="8"/>
  <c r="M208" i="8"/>
  <c r="M306" i="8"/>
  <c r="M288" i="8"/>
  <c r="M362" i="8"/>
  <c r="M487" i="8"/>
  <c r="M147" i="8"/>
  <c r="M396" i="8"/>
  <c r="M347" i="8"/>
  <c r="M213" i="8"/>
  <c r="M337" i="8"/>
  <c r="M333" i="8"/>
  <c r="T285" i="8"/>
  <c r="M507" i="8"/>
  <c r="M447" i="8"/>
  <c r="M168" i="8"/>
  <c r="M341" i="8"/>
  <c r="M421" i="8"/>
  <c r="T425" i="8"/>
  <c r="T300" i="8"/>
  <c r="M257" i="8"/>
  <c r="T185" i="8"/>
  <c r="T370" i="8"/>
  <c r="M182" i="8"/>
  <c r="M163" i="8"/>
  <c r="M121" i="8"/>
  <c r="T150" i="8"/>
  <c r="J39" i="8"/>
  <c r="M466" i="8"/>
  <c r="M218" i="8"/>
  <c r="M416" i="8"/>
  <c r="M231" i="8"/>
  <c r="M273" i="8"/>
  <c r="M241" i="8"/>
  <c r="M181" i="8"/>
  <c r="T260" i="8"/>
  <c r="M383" i="8"/>
  <c r="M327" i="8"/>
  <c r="M353" i="8"/>
  <c r="T265" i="8"/>
  <c r="M248" i="8"/>
  <c r="M403" i="8"/>
  <c r="T160" i="8"/>
  <c r="T315" i="8"/>
  <c r="L34" i="8"/>
  <c r="T380" i="8"/>
  <c r="T375" i="8"/>
  <c r="M211" i="8"/>
  <c r="M476" i="8"/>
  <c r="T305" i="8"/>
  <c r="T485" i="8"/>
  <c r="M323" i="8"/>
  <c r="M20" i="8"/>
  <c r="M431" i="8"/>
  <c r="M212" i="8"/>
  <c r="M348" i="8"/>
  <c r="M298" i="8"/>
  <c r="M463" i="8"/>
  <c r="T415" i="8"/>
  <c r="M207" i="8"/>
  <c r="J35" i="8"/>
  <c r="M126" i="8"/>
  <c r="M368" i="8"/>
  <c r="M503" i="8"/>
  <c r="M206" i="8"/>
  <c r="M247" i="8"/>
  <c r="T365" i="8"/>
  <c r="M246" i="8"/>
  <c r="M382" i="8"/>
  <c r="M202" i="8"/>
  <c r="N15" i="8"/>
  <c r="T130" i="8"/>
  <c r="M428" i="8"/>
  <c r="T340" i="8"/>
  <c r="M217" i="8"/>
  <c r="M137" i="8"/>
  <c r="M378" i="8"/>
  <c r="M508" i="8"/>
  <c r="M373" i="8"/>
  <c r="M308" i="8"/>
  <c r="M388" i="8"/>
  <c r="T210" i="8"/>
  <c r="M187" i="8"/>
  <c r="M366" i="8"/>
  <c r="T470" i="8"/>
  <c r="M446" i="8"/>
  <c r="T430" i="8"/>
  <c r="M452" i="8"/>
  <c r="T240" i="8"/>
  <c r="M453" i="8"/>
  <c r="M292" i="8"/>
  <c r="M358" i="8"/>
  <c r="T350" i="8"/>
  <c r="M401" i="8"/>
  <c r="M433" i="8"/>
  <c r="M412" i="8"/>
  <c r="M197" i="8"/>
  <c r="M493" i="8"/>
  <c r="M367" i="8"/>
  <c r="T145" i="8"/>
  <c r="M253" i="8"/>
  <c r="M352" i="8"/>
  <c r="M376" i="8"/>
  <c r="M496" i="8"/>
  <c r="M467" i="8"/>
  <c r="M417" i="8"/>
  <c r="M423" i="8"/>
  <c r="M277" i="8"/>
  <c r="T465" i="8"/>
  <c r="T360" i="8"/>
  <c r="M392" i="8"/>
  <c r="M443" i="8"/>
  <c r="M312" i="8"/>
  <c r="M122" i="8"/>
  <c r="M123" i="8"/>
  <c r="M381" i="8"/>
  <c r="M492" i="8"/>
  <c r="M372" i="8"/>
  <c r="M176" i="8"/>
  <c r="M293" i="8"/>
  <c r="M251" i="8"/>
  <c r="M462" i="8"/>
  <c r="M156" i="8"/>
  <c r="T475" i="8"/>
  <c r="T330" i="8"/>
  <c r="M228" i="8"/>
  <c r="M258" i="8"/>
  <c r="T420" i="8"/>
  <c r="T500" i="8"/>
  <c r="T280" i="8"/>
  <c r="M236" i="8"/>
  <c r="M501" i="8"/>
  <c r="M438" i="8"/>
  <c r="M511" i="8"/>
  <c r="M442" i="8"/>
  <c r="T170" i="8"/>
  <c r="M477" i="8"/>
  <c r="T115" i="8"/>
  <c r="M127" i="8"/>
  <c r="M157" i="8"/>
  <c r="M177" i="8"/>
  <c r="M283" i="8"/>
  <c r="T235" i="8"/>
  <c r="M161" i="8"/>
  <c r="M143" i="8"/>
  <c r="M346" i="8"/>
  <c r="M167" i="8"/>
  <c r="M422" i="8"/>
  <c r="T455" i="8"/>
  <c r="M402" i="8"/>
  <c r="T290" i="8"/>
  <c r="T165" i="8"/>
  <c r="M411" i="8"/>
  <c r="M226" i="8"/>
  <c r="T125" i="8"/>
  <c r="M406" i="8"/>
  <c r="M141" i="8"/>
  <c r="M322" i="8"/>
  <c r="M296" i="8"/>
  <c r="M331" i="8"/>
  <c r="M398" i="8"/>
  <c r="T205" i="8"/>
  <c r="T245" i="8"/>
  <c r="M361" i="8"/>
  <c r="E64" i="8"/>
  <c r="D64" i="8"/>
  <c r="E60" i="8"/>
  <c r="D60" i="8"/>
  <c r="U190" i="8" l="1"/>
  <c r="F60" i="8"/>
  <c r="U205" i="8"/>
  <c r="N322" i="8"/>
  <c r="N226" i="8"/>
  <c r="N402" i="8"/>
  <c r="N346" i="8"/>
  <c r="N283" i="8"/>
  <c r="U115" i="8"/>
  <c r="N511" i="8"/>
  <c r="U280" i="8"/>
  <c r="N228" i="8"/>
  <c r="N462" i="8"/>
  <c r="N372" i="8"/>
  <c r="N122" i="8"/>
  <c r="U360" i="8"/>
  <c r="N417" i="8"/>
  <c r="N352" i="8"/>
  <c r="N493" i="8"/>
  <c r="N401" i="8"/>
  <c r="N453" i="8"/>
  <c r="N446" i="8"/>
  <c r="U210" i="8"/>
  <c r="N508" i="8"/>
  <c r="U340" i="8"/>
  <c r="N202" i="8"/>
  <c r="N247" i="8"/>
  <c r="N126" i="8"/>
  <c r="N463" i="8"/>
  <c r="N431" i="8"/>
  <c r="U305" i="8"/>
  <c r="U380" i="8"/>
  <c r="N403" i="8"/>
  <c r="N327" i="8"/>
  <c r="N241" i="8"/>
  <c r="N218" i="8"/>
  <c r="N121" i="8"/>
  <c r="U185" i="8"/>
  <c r="N421" i="8"/>
  <c r="N507" i="8"/>
  <c r="N213" i="8"/>
  <c r="N487" i="8"/>
  <c r="N208" i="8"/>
  <c r="N132" i="8"/>
  <c r="N166" i="8"/>
  <c r="N483" i="8"/>
  <c r="N272" i="8"/>
  <c r="U255" i="8"/>
  <c r="G55" i="8"/>
  <c r="N201" i="8"/>
  <c r="U495" i="8"/>
  <c r="N238" i="8"/>
  <c r="N391" i="8"/>
  <c r="N457" i="8"/>
  <c r="U435" i="8"/>
  <c r="U220" i="8"/>
  <c r="U505" i="8"/>
  <c r="N513" i="8"/>
  <c r="N481" i="8"/>
  <c r="U450" i="8"/>
  <c r="N371" i="8"/>
  <c r="N311" i="8"/>
  <c r="N506" i="8"/>
  <c r="U345" i="8"/>
  <c r="N286" i="8"/>
  <c r="N138" i="8"/>
  <c r="U270" i="8"/>
  <c r="U140" i="8"/>
  <c r="N488" i="8"/>
  <c r="N136" i="8"/>
  <c r="U325" i="8"/>
  <c r="N458" i="8"/>
  <c r="N512" i="8"/>
  <c r="U155" i="8"/>
  <c r="N112" i="8"/>
  <c r="N336" i="8"/>
  <c r="U230" i="8"/>
  <c r="N221" i="8"/>
  <c r="N441" i="8"/>
  <c r="U120" i="8"/>
  <c r="U310" i="8"/>
  <c r="N407" i="8"/>
  <c r="J40" i="8"/>
  <c r="U335" i="8"/>
  <c r="N271" i="8"/>
  <c r="N133" i="8"/>
  <c r="N24" i="8"/>
  <c r="F64" i="8"/>
  <c r="N398" i="8"/>
  <c r="N141" i="8"/>
  <c r="N411" i="8"/>
  <c r="U455" i="8"/>
  <c r="N143" i="8"/>
  <c r="N177" i="8"/>
  <c r="N477" i="8"/>
  <c r="N438" i="8"/>
  <c r="U500" i="8"/>
  <c r="U330" i="8"/>
  <c r="N251" i="8"/>
  <c r="N492" i="8"/>
  <c r="N312" i="8"/>
  <c r="U465" i="8"/>
  <c r="N467" i="8"/>
  <c r="N253" i="8"/>
  <c r="N197" i="8"/>
  <c r="U350" i="8"/>
  <c r="U240" i="8"/>
  <c r="U470" i="8"/>
  <c r="N388" i="8"/>
  <c r="N378" i="8"/>
  <c r="N428" i="8"/>
  <c r="N382" i="8"/>
  <c r="N206" i="8"/>
  <c r="K35" i="8"/>
  <c r="N298" i="8"/>
  <c r="N20" i="8"/>
  <c r="N476" i="8"/>
  <c r="M34" i="8"/>
  <c r="N248" i="8"/>
  <c r="N383" i="8"/>
  <c r="N273" i="8"/>
  <c r="N466" i="8"/>
  <c r="N163" i="8"/>
  <c r="N257" i="8"/>
  <c r="N341" i="8"/>
  <c r="U285" i="8"/>
  <c r="N347" i="8"/>
  <c r="N362" i="8"/>
  <c r="U510" i="8"/>
  <c r="N356" i="8"/>
  <c r="N287" i="8"/>
  <c r="N377" i="8"/>
  <c r="N451" i="8"/>
  <c r="N408" i="8"/>
  <c r="N491" i="8"/>
  <c r="N297" i="8"/>
  <c r="U250" i="8"/>
  <c r="N268" i="8"/>
  <c r="N278" i="8"/>
  <c r="N386" i="8"/>
  <c r="N473" i="8"/>
  <c r="N232" i="8"/>
  <c r="N418" i="8"/>
  <c r="U175" i="8"/>
  <c r="N276" i="8"/>
  <c r="U445" i="8"/>
  <c r="U490" i="8"/>
  <c r="N282" i="8"/>
  <c r="N307" i="8"/>
  <c r="N113" i="8"/>
  <c r="N118" i="8"/>
  <c r="N237" i="8"/>
  <c r="N172" i="8"/>
  <c r="N343" i="8"/>
  <c r="N263" i="8"/>
  <c r="G59" i="8"/>
  <c r="N393" i="8"/>
  <c r="N111" i="8"/>
  <c r="U195" i="8"/>
  <c r="N261" i="8"/>
  <c r="U460" i="8"/>
  <c r="H50" i="8"/>
  <c r="N262" i="8"/>
  <c r="N178" i="8"/>
  <c r="U320" i="8"/>
  <c r="N242" i="8"/>
  <c r="N321" i="8"/>
  <c r="N171" i="8"/>
  <c r="N192" i="8"/>
  <c r="N281" i="8"/>
  <c r="U200" i="8"/>
  <c r="N186" i="8"/>
  <c r="N361" i="8"/>
  <c r="N331" i="8"/>
  <c r="N406" i="8"/>
  <c r="U165" i="8"/>
  <c r="N422" i="8"/>
  <c r="N161" i="8"/>
  <c r="N157" i="8"/>
  <c r="U170" i="8"/>
  <c r="N501" i="8"/>
  <c r="U420" i="8"/>
  <c r="U475" i="8"/>
  <c r="N293" i="8"/>
  <c r="N381" i="8"/>
  <c r="N443" i="8"/>
  <c r="N277" i="8"/>
  <c r="N496" i="8"/>
  <c r="U145" i="8"/>
  <c r="N412" i="8"/>
  <c r="N358" i="8"/>
  <c r="N452" i="8"/>
  <c r="N366" i="8"/>
  <c r="N308" i="8"/>
  <c r="N137" i="8"/>
  <c r="U130" i="8"/>
  <c r="N246" i="8"/>
  <c r="N503" i="8"/>
  <c r="N207" i="8"/>
  <c r="N348" i="8"/>
  <c r="N323" i="8"/>
  <c r="N211" i="8"/>
  <c r="U315" i="8"/>
  <c r="U265" i="8"/>
  <c r="U260" i="8"/>
  <c r="N231" i="8"/>
  <c r="K39" i="8"/>
  <c r="N182" i="8"/>
  <c r="U300" i="8"/>
  <c r="N168" i="8"/>
  <c r="N333" i="8"/>
  <c r="N396" i="8"/>
  <c r="N288" i="8"/>
  <c r="N243" i="8"/>
  <c r="N117" i="8"/>
  <c r="N128" i="8"/>
  <c r="N486" i="8"/>
  <c r="N291" i="8"/>
  <c r="N497" i="8"/>
  <c r="U295" i="8"/>
  <c r="N461" i="8"/>
  <c r="N216" i="8"/>
  <c r="U180" i="8"/>
  <c r="N148" i="8"/>
  <c r="U410" i="8"/>
  <c r="N196" i="8"/>
  <c r="N142" i="8"/>
  <c r="N233" i="8"/>
  <c r="N448" i="8"/>
  <c r="U215" i="8"/>
  <c r="N436" i="8"/>
  <c r="N432" i="8"/>
  <c r="N482" i="8"/>
  <c r="M30" i="8"/>
  <c r="N183" i="8"/>
  <c r="N342" i="8"/>
  <c r="N357" i="8"/>
  <c r="N153" i="8"/>
  <c r="N302" i="8"/>
  <c r="N332" i="8"/>
  <c r="N198" i="8"/>
  <c r="N317" i="8"/>
  <c r="N498" i="8"/>
  <c r="U400" i="8"/>
  <c r="N478" i="8"/>
  <c r="N437" i="8"/>
  <c r="N146" i="8"/>
  <c r="N471" i="8"/>
  <c r="U395" i="8"/>
  <c r="N363" i="8"/>
  <c r="N328" i="8"/>
  <c r="N313" i="8"/>
  <c r="U225" i="8"/>
  <c r="N191" i="8"/>
  <c r="U390" i="8"/>
  <c r="M29" i="8"/>
  <c r="N223" i="8"/>
  <c r="N162" i="8"/>
  <c r="O19" i="8"/>
  <c r="U245" i="8"/>
  <c r="N296" i="8"/>
  <c r="U125" i="8"/>
  <c r="U290" i="8"/>
  <c r="N167" i="8"/>
  <c r="U235" i="8"/>
  <c r="N127" i="8"/>
  <c r="N442" i="8"/>
  <c r="N236" i="8"/>
  <c r="N258" i="8"/>
  <c r="N156" i="8"/>
  <c r="N176" i="8"/>
  <c r="N123" i="8"/>
  <c r="N392" i="8"/>
  <c r="N423" i="8"/>
  <c r="N376" i="8"/>
  <c r="N367" i="8"/>
  <c r="N433" i="8"/>
  <c r="N292" i="8"/>
  <c r="U430" i="8"/>
  <c r="N187" i="8"/>
  <c r="N373" i="8"/>
  <c r="N217" i="8"/>
  <c r="O15" i="8"/>
  <c r="U365" i="8"/>
  <c r="N368" i="8"/>
  <c r="U415" i="8"/>
  <c r="N212" i="8"/>
  <c r="U485" i="8"/>
  <c r="U375" i="8"/>
  <c r="U160" i="8"/>
  <c r="N353" i="8"/>
  <c r="N181" i="8"/>
  <c r="N416" i="8"/>
  <c r="U150" i="8"/>
  <c r="U370" i="8"/>
  <c r="U425" i="8"/>
  <c r="N447" i="8"/>
  <c r="N337" i="8"/>
  <c r="N147" i="8"/>
  <c r="N306" i="8"/>
  <c r="N413" i="8"/>
  <c r="N426" i="8"/>
  <c r="N152" i="8"/>
  <c r="M25" i="8"/>
  <c r="N326" i="8"/>
  <c r="N173" i="8"/>
  <c r="U440" i="8"/>
  <c r="N301" i="8"/>
  <c r="N351" i="8"/>
  <c r="U355" i="8"/>
  <c r="N303" i="8"/>
  <c r="U135" i="8"/>
  <c r="N222" i="8"/>
  <c r="N116" i="8"/>
  <c r="N256" i="8"/>
  <c r="N131" i="8"/>
  <c r="N151" i="8"/>
  <c r="N502" i="8"/>
  <c r="I45" i="8"/>
  <c r="N468" i="8"/>
  <c r="N188" i="8"/>
  <c r="N387" i="8"/>
  <c r="H54" i="8"/>
  <c r="U480" i="8"/>
  <c r="U405" i="8"/>
  <c r="U275" i="8"/>
  <c r="I49" i="8"/>
  <c r="N472" i="8"/>
  <c r="N338" i="8"/>
  <c r="N397" i="8"/>
  <c r="J44" i="8"/>
  <c r="N227" i="8"/>
  <c r="N267" i="8"/>
  <c r="N252" i="8"/>
  <c r="P14" i="8"/>
  <c r="N456" i="8"/>
  <c r="N266" i="8"/>
  <c r="N158" i="8"/>
  <c r="N203" i="8"/>
  <c r="N318" i="8"/>
  <c r="N316" i="8"/>
  <c r="U385" i="8"/>
  <c r="N193" i="8"/>
  <c r="N427" i="8"/>
  <c r="E69" i="8"/>
  <c r="E65" i="8"/>
  <c r="D65" i="8"/>
  <c r="D69" i="8"/>
  <c r="V190" i="8" l="1"/>
  <c r="F65" i="8"/>
  <c r="O427" i="8"/>
  <c r="O318" i="8"/>
  <c r="O456" i="8"/>
  <c r="O227" i="8"/>
  <c r="O472" i="8"/>
  <c r="V480" i="8"/>
  <c r="O468" i="8"/>
  <c r="O131" i="8"/>
  <c r="V135" i="8"/>
  <c r="O301" i="8"/>
  <c r="N25" i="8"/>
  <c r="O306" i="8"/>
  <c r="V425" i="8"/>
  <c r="O181" i="8"/>
  <c r="V485" i="8"/>
  <c r="V365" i="8"/>
  <c r="O187" i="8"/>
  <c r="O367" i="8"/>
  <c r="O123" i="8"/>
  <c r="O236" i="8"/>
  <c r="O167" i="8"/>
  <c r="V245" i="8"/>
  <c r="O313" i="8"/>
  <c r="O471" i="8"/>
  <c r="V400" i="8"/>
  <c r="O332" i="8"/>
  <c r="O342" i="8"/>
  <c r="O432" i="8"/>
  <c r="O233" i="8"/>
  <c r="O148" i="8"/>
  <c r="V295" i="8"/>
  <c r="O128" i="8"/>
  <c r="O396" i="8"/>
  <c r="O182" i="8"/>
  <c r="V265" i="8"/>
  <c r="O348" i="8"/>
  <c r="V130" i="8"/>
  <c r="O452" i="8"/>
  <c r="O496" i="8"/>
  <c r="O293" i="8"/>
  <c r="V170" i="8"/>
  <c r="V165" i="8"/>
  <c r="O186" i="8"/>
  <c r="O171" i="8"/>
  <c r="O178" i="8"/>
  <c r="O261" i="8"/>
  <c r="H59" i="8"/>
  <c r="O237" i="8"/>
  <c r="O282" i="8"/>
  <c r="V175" i="8"/>
  <c r="O386" i="8"/>
  <c r="O297" i="8"/>
  <c r="O377" i="8"/>
  <c r="O362" i="8"/>
  <c r="O257" i="8"/>
  <c r="O383" i="8"/>
  <c r="O20" i="8"/>
  <c r="O382" i="8"/>
  <c r="V470" i="8"/>
  <c r="O253" i="8"/>
  <c r="O492" i="8"/>
  <c r="O438" i="8"/>
  <c r="V455" i="8"/>
  <c r="G64" i="8"/>
  <c r="V335" i="8"/>
  <c r="V120" i="8"/>
  <c r="O512" i="8"/>
  <c r="O488" i="8"/>
  <c r="O286" i="8"/>
  <c r="O371" i="8"/>
  <c r="V505" i="8"/>
  <c r="O391" i="8"/>
  <c r="H55" i="8"/>
  <c r="O166" i="8"/>
  <c r="O213" i="8"/>
  <c r="O121" i="8"/>
  <c r="O403" i="8"/>
  <c r="O463" i="8"/>
  <c r="V340" i="8"/>
  <c r="O453" i="8"/>
  <c r="O417" i="8"/>
  <c r="O462" i="8"/>
  <c r="V115" i="8"/>
  <c r="O226" i="8"/>
  <c r="O24" i="8"/>
  <c r="N29" i="8"/>
  <c r="F69" i="8"/>
  <c r="O193" i="8"/>
  <c r="O203" i="8"/>
  <c r="Q14" i="8"/>
  <c r="K44" i="8"/>
  <c r="J49" i="8"/>
  <c r="I54" i="8"/>
  <c r="J45" i="8"/>
  <c r="O256" i="8"/>
  <c r="O303" i="8"/>
  <c r="V440" i="8"/>
  <c r="O152" i="8"/>
  <c r="O147" i="8"/>
  <c r="V370" i="8"/>
  <c r="O353" i="8"/>
  <c r="O212" i="8"/>
  <c r="P15" i="8"/>
  <c r="V430" i="8"/>
  <c r="O376" i="8"/>
  <c r="O176" i="8"/>
  <c r="O442" i="8"/>
  <c r="V290" i="8"/>
  <c r="V390" i="8"/>
  <c r="O328" i="8"/>
  <c r="O146" i="8"/>
  <c r="O498" i="8"/>
  <c r="O302" i="8"/>
  <c r="O183" i="8"/>
  <c r="O436" i="8"/>
  <c r="O142" i="8"/>
  <c r="V180" i="8"/>
  <c r="O497" i="8"/>
  <c r="O117" i="8"/>
  <c r="O333" i="8"/>
  <c r="L39" i="8"/>
  <c r="V315" i="8"/>
  <c r="O207" i="8"/>
  <c r="O137" i="8"/>
  <c r="O358" i="8"/>
  <c r="O277" i="8"/>
  <c r="V475" i="8"/>
  <c r="O157" i="8"/>
  <c r="O406" i="8"/>
  <c r="V200" i="8"/>
  <c r="O321" i="8"/>
  <c r="O262" i="8"/>
  <c r="V195" i="8"/>
  <c r="O263" i="8"/>
  <c r="O118" i="8"/>
  <c r="V490" i="8"/>
  <c r="O418" i="8"/>
  <c r="O278" i="8"/>
  <c r="O491" i="8"/>
  <c r="O287" i="8"/>
  <c r="O347" i="8"/>
  <c r="O163" i="8"/>
  <c r="O248" i="8"/>
  <c r="O298" i="8"/>
  <c r="O428" i="8"/>
  <c r="V240" i="8"/>
  <c r="O467" i="8"/>
  <c r="O251" i="8"/>
  <c r="O477" i="8"/>
  <c r="O411" i="8"/>
  <c r="K40" i="8"/>
  <c r="O441" i="8"/>
  <c r="O336" i="8"/>
  <c r="O458" i="8"/>
  <c r="V140" i="8"/>
  <c r="V345" i="8"/>
  <c r="V450" i="8"/>
  <c r="V220" i="8"/>
  <c r="O238" i="8"/>
  <c r="V255" i="8"/>
  <c r="O132" i="8"/>
  <c r="O507" i="8"/>
  <c r="O218" i="8"/>
  <c r="V380" i="8"/>
  <c r="O126" i="8"/>
  <c r="O508" i="8"/>
  <c r="O401" i="8"/>
  <c r="V360" i="8"/>
  <c r="O228" i="8"/>
  <c r="O283" i="8"/>
  <c r="O322" i="8"/>
  <c r="P19" i="8"/>
  <c r="N34" i="8"/>
  <c r="V385" i="8"/>
  <c r="O158" i="8"/>
  <c r="O252" i="8"/>
  <c r="O397" i="8"/>
  <c r="V275" i="8"/>
  <c r="O387" i="8"/>
  <c r="O502" i="8"/>
  <c r="O116" i="8"/>
  <c r="V355" i="8"/>
  <c r="O173" i="8"/>
  <c r="O426" i="8"/>
  <c r="O337" i="8"/>
  <c r="V150" i="8"/>
  <c r="V160" i="8"/>
  <c r="V415" i="8"/>
  <c r="O217" i="8"/>
  <c r="O292" i="8"/>
  <c r="O423" i="8"/>
  <c r="O156" i="8"/>
  <c r="O127" i="8"/>
  <c r="V125" i="8"/>
  <c r="O162" i="8"/>
  <c r="O191" i="8"/>
  <c r="O363" i="8"/>
  <c r="O437" i="8"/>
  <c r="O317" i="8"/>
  <c r="O153" i="8"/>
  <c r="N30" i="8"/>
  <c r="V215" i="8"/>
  <c r="O196" i="8"/>
  <c r="O216" i="8"/>
  <c r="O291" i="8"/>
  <c r="O243" i="8"/>
  <c r="O168" i="8"/>
  <c r="O231" i="8"/>
  <c r="O211" i="8"/>
  <c r="O503" i="8"/>
  <c r="O308" i="8"/>
  <c r="O412" i="8"/>
  <c r="O443" i="8"/>
  <c r="V420" i="8"/>
  <c r="O161" i="8"/>
  <c r="O331" i="8"/>
  <c r="O281" i="8"/>
  <c r="O242" i="8"/>
  <c r="I50" i="8"/>
  <c r="O111" i="8"/>
  <c r="O343" i="8"/>
  <c r="O113" i="8"/>
  <c r="V445" i="8"/>
  <c r="O232" i="8"/>
  <c r="O268" i="8"/>
  <c r="O408" i="8"/>
  <c r="O356" i="8"/>
  <c r="V285" i="8"/>
  <c r="O466" i="8"/>
  <c r="L35" i="8"/>
  <c r="O378" i="8"/>
  <c r="V350" i="8"/>
  <c r="V465" i="8"/>
  <c r="V330" i="8"/>
  <c r="O177" i="8"/>
  <c r="O141" i="8"/>
  <c r="O133" i="8"/>
  <c r="O407" i="8"/>
  <c r="O221" i="8"/>
  <c r="O112" i="8"/>
  <c r="V325" i="8"/>
  <c r="V270" i="8"/>
  <c r="O506" i="8"/>
  <c r="O481" i="8"/>
  <c r="V435" i="8"/>
  <c r="V495" i="8"/>
  <c r="O272" i="8"/>
  <c r="O208" i="8"/>
  <c r="O421" i="8"/>
  <c r="O241" i="8"/>
  <c r="V305" i="8"/>
  <c r="O247" i="8"/>
  <c r="V210" i="8"/>
  <c r="O493" i="8"/>
  <c r="O122" i="8"/>
  <c r="V280" i="8"/>
  <c r="O346" i="8"/>
  <c r="V205" i="8"/>
  <c r="O316" i="8"/>
  <c r="O266" i="8"/>
  <c r="O267" i="8"/>
  <c r="O338" i="8"/>
  <c r="V405" i="8"/>
  <c r="O188" i="8"/>
  <c r="O151" i="8"/>
  <c r="O222" i="8"/>
  <c r="O351" i="8"/>
  <c r="O326" i="8"/>
  <c r="O413" i="8"/>
  <c r="O447" i="8"/>
  <c r="O416" i="8"/>
  <c r="V375" i="8"/>
  <c r="O368" i="8"/>
  <c r="O373" i="8"/>
  <c r="O433" i="8"/>
  <c r="O392" i="8"/>
  <c r="O258" i="8"/>
  <c r="V235" i="8"/>
  <c r="O296" i="8"/>
  <c r="O223" i="8"/>
  <c r="V225" i="8"/>
  <c r="V395" i="8"/>
  <c r="O478" i="8"/>
  <c r="O198" i="8"/>
  <c r="O357" i="8"/>
  <c r="O482" i="8"/>
  <c r="O448" i="8"/>
  <c r="V410" i="8"/>
  <c r="O461" i="8"/>
  <c r="O486" i="8"/>
  <c r="O288" i="8"/>
  <c r="V300" i="8"/>
  <c r="V260" i="8"/>
  <c r="O323" i="8"/>
  <c r="O246" i="8"/>
  <c r="O366" i="8"/>
  <c r="V145" i="8"/>
  <c r="O381" i="8"/>
  <c r="O501" i="8"/>
  <c r="O422" i="8"/>
  <c r="O361" i="8"/>
  <c r="O192" i="8"/>
  <c r="V320" i="8"/>
  <c r="V460" i="8"/>
  <c r="O393" i="8"/>
  <c r="O172" i="8"/>
  <c r="O307" i="8"/>
  <c r="O276" i="8"/>
  <c r="O473" i="8"/>
  <c r="V250" i="8"/>
  <c r="O451" i="8"/>
  <c r="V510" i="8"/>
  <c r="O341" i="8"/>
  <c r="O273" i="8"/>
  <c r="O476" i="8"/>
  <c r="O206" i="8"/>
  <c r="O388" i="8"/>
  <c r="O197" i="8"/>
  <c r="O312" i="8"/>
  <c r="V500" i="8"/>
  <c r="O143" i="8"/>
  <c r="O398" i="8"/>
  <c r="O271" i="8"/>
  <c r="V310" i="8"/>
  <c r="V230" i="8"/>
  <c r="V155" i="8"/>
  <c r="O136" i="8"/>
  <c r="O138" i="8"/>
  <c r="O311" i="8"/>
  <c r="O513" i="8"/>
  <c r="O457" i="8"/>
  <c r="O201" i="8"/>
  <c r="O483" i="8"/>
  <c r="O487" i="8"/>
  <c r="V185" i="8"/>
  <c r="O327" i="8"/>
  <c r="O431" i="8"/>
  <c r="O202" i="8"/>
  <c r="O446" i="8"/>
  <c r="O352" i="8"/>
  <c r="O372" i="8"/>
  <c r="O511" i="8"/>
  <c r="O402" i="8"/>
  <c r="G60" i="8"/>
  <c r="D70" i="8"/>
  <c r="E74" i="8"/>
  <c r="D74" i="8"/>
  <c r="E70" i="8"/>
  <c r="W190" i="8" l="1"/>
  <c r="O29" i="8"/>
  <c r="F74" i="8"/>
  <c r="P511" i="8"/>
  <c r="P202" i="8"/>
  <c r="P487" i="8"/>
  <c r="P513" i="8"/>
  <c r="W155" i="8"/>
  <c r="P398" i="8"/>
  <c r="P197" i="8"/>
  <c r="P273" i="8"/>
  <c r="W250" i="8"/>
  <c r="P172" i="8"/>
  <c r="P192" i="8"/>
  <c r="P381" i="8"/>
  <c r="P323" i="8"/>
  <c r="P486" i="8"/>
  <c r="P482" i="8"/>
  <c r="W395" i="8"/>
  <c r="W235" i="8"/>
  <c r="P373" i="8"/>
  <c r="P447" i="8"/>
  <c r="P222" i="8"/>
  <c r="P338" i="8"/>
  <c r="W205" i="8"/>
  <c r="P493" i="8"/>
  <c r="P241" i="8"/>
  <c r="W495" i="8"/>
  <c r="W270" i="8"/>
  <c r="P407" i="8"/>
  <c r="W330" i="8"/>
  <c r="M35" i="8"/>
  <c r="P408" i="8"/>
  <c r="P113" i="8"/>
  <c r="P242" i="8"/>
  <c r="W420" i="8"/>
  <c r="P503" i="8"/>
  <c r="P243" i="8"/>
  <c r="W215" i="8"/>
  <c r="P437" i="8"/>
  <c r="W125" i="8"/>
  <c r="P292" i="8"/>
  <c r="W150" i="8"/>
  <c r="W355" i="8"/>
  <c r="W275" i="8"/>
  <c r="W385" i="8"/>
  <c r="P283" i="8"/>
  <c r="P508" i="8"/>
  <c r="P507" i="8"/>
  <c r="W220" i="8"/>
  <c r="P458" i="8"/>
  <c r="P411" i="8"/>
  <c r="W240" i="8"/>
  <c r="P163" i="8"/>
  <c r="P278" i="8"/>
  <c r="P263" i="8"/>
  <c r="W200" i="8"/>
  <c r="P277" i="8"/>
  <c r="W315" i="8"/>
  <c r="P497" i="8"/>
  <c r="P183" i="8"/>
  <c r="P328" i="8"/>
  <c r="P176" i="8"/>
  <c r="P212" i="8"/>
  <c r="P152" i="8"/>
  <c r="K45" i="8"/>
  <c r="R14" i="8"/>
  <c r="P462" i="8"/>
  <c r="P463" i="8"/>
  <c r="P166" i="8"/>
  <c r="P371" i="8"/>
  <c r="W455" i="8"/>
  <c r="W470" i="8"/>
  <c r="P257" i="8"/>
  <c r="P386" i="8"/>
  <c r="I59" i="8"/>
  <c r="P186" i="8"/>
  <c r="P496" i="8"/>
  <c r="W265" i="8"/>
  <c r="W295" i="8"/>
  <c r="P342" i="8"/>
  <c r="P313" i="8"/>
  <c r="P123" i="8"/>
  <c r="W485" i="8"/>
  <c r="O25" i="8"/>
  <c r="P468" i="8"/>
  <c r="P456" i="8"/>
  <c r="O34" i="8"/>
  <c r="P24" i="8"/>
  <c r="P372" i="8"/>
  <c r="P431" i="8"/>
  <c r="P483" i="8"/>
  <c r="P311" i="8"/>
  <c r="W230" i="8"/>
  <c r="P143" i="8"/>
  <c r="P388" i="8"/>
  <c r="P341" i="8"/>
  <c r="P473" i="8"/>
  <c r="P393" i="8"/>
  <c r="P361" i="8"/>
  <c r="W145" i="8"/>
  <c r="W260" i="8"/>
  <c r="P461" i="8"/>
  <c r="P357" i="8"/>
  <c r="W225" i="8"/>
  <c r="P258" i="8"/>
  <c r="P368" i="8"/>
  <c r="P413" i="8"/>
  <c r="P151" i="8"/>
  <c r="P267" i="8"/>
  <c r="P346" i="8"/>
  <c r="W210" i="8"/>
  <c r="P421" i="8"/>
  <c r="W435" i="8"/>
  <c r="W325" i="8"/>
  <c r="P133" i="8"/>
  <c r="W465" i="8"/>
  <c r="P466" i="8"/>
  <c r="P268" i="8"/>
  <c r="P343" i="8"/>
  <c r="P281" i="8"/>
  <c r="P443" i="8"/>
  <c r="P211" i="8"/>
  <c r="P291" i="8"/>
  <c r="O30" i="8"/>
  <c r="P363" i="8"/>
  <c r="P127" i="8"/>
  <c r="P217" i="8"/>
  <c r="P337" i="8"/>
  <c r="P116" i="8"/>
  <c r="P397" i="8"/>
  <c r="P228" i="8"/>
  <c r="P126" i="8"/>
  <c r="P132" i="8"/>
  <c r="W450" i="8"/>
  <c r="P336" i="8"/>
  <c r="P477" i="8"/>
  <c r="P428" i="8"/>
  <c r="P347" i="8"/>
  <c r="P418" i="8"/>
  <c r="W195" i="8"/>
  <c r="P406" i="8"/>
  <c r="P358" i="8"/>
  <c r="M39" i="8"/>
  <c r="W180" i="8"/>
  <c r="P302" i="8"/>
  <c r="W390" i="8"/>
  <c r="P376" i="8"/>
  <c r="P353" i="8"/>
  <c r="W440" i="8"/>
  <c r="J54" i="8"/>
  <c r="P203" i="8"/>
  <c r="P417" i="8"/>
  <c r="P403" i="8"/>
  <c r="I55" i="8"/>
  <c r="P286" i="8"/>
  <c r="W120" i="8"/>
  <c r="P438" i="8"/>
  <c r="P382" i="8"/>
  <c r="P362" i="8"/>
  <c r="W175" i="8"/>
  <c r="P261" i="8"/>
  <c r="W165" i="8"/>
  <c r="P452" i="8"/>
  <c r="P182" i="8"/>
  <c r="P148" i="8"/>
  <c r="P332" i="8"/>
  <c r="W245" i="8"/>
  <c r="P367" i="8"/>
  <c r="P181" i="8"/>
  <c r="P301" i="8"/>
  <c r="W480" i="8"/>
  <c r="P318" i="8"/>
  <c r="Q19" i="8"/>
  <c r="H60" i="8"/>
  <c r="P352" i="8"/>
  <c r="P327" i="8"/>
  <c r="P201" i="8"/>
  <c r="P138" i="8"/>
  <c r="W310" i="8"/>
  <c r="W500" i="8"/>
  <c r="P206" i="8"/>
  <c r="W510" i="8"/>
  <c r="P276" i="8"/>
  <c r="W460" i="8"/>
  <c r="P422" i="8"/>
  <c r="P366" i="8"/>
  <c r="W300" i="8"/>
  <c r="W410" i="8"/>
  <c r="P198" i="8"/>
  <c r="P223" i="8"/>
  <c r="P392" i="8"/>
  <c r="W375" i="8"/>
  <c r="P326" i="8"/>
  <c r="P188" i="8"/>
  <c r="P266" i="8"/>
  <c r="W280" i="8"/>
  <c r="P247" i="8"/>
  <c r="P208" i="8"/>
  <c r="P481" i="8"/>
  <c r="P112" i="8"/>
  <c r="P141" i="8"/>
  <c r="W350" i="8"/>
  <c r="W285" i="8"/>
  <c r="P232" i="8"/>
  <c r="P111" i="8"/>
  <c r="P331" i="8"/>
  <c r="P412" i="8"/>
  <c r="P231" i="8"/>
  <c r="P216" i="8"/>
  <c r="P153" i="8"/>
  <c r="P191" i="8"/>
  <c r="P156" i="8"/>
  <c r="W415" i="8"/>
  <c r="P426" i="8"/>
  <c r="P502" i="8"/>
  <c r="P252" i="8"/>
  <c r="W360" i="8"/>
  <c r="W380" i="8"/>
  <c r="W255" i="8"/>
  <c r="W345" i="8"/>
  <c r="P441" i="8"/>
  <c r="P251" i="8"/>
  <c r="P298" i="8"/>
  <c r="P287" i="8"/>
  <c r="W490" i="8"/>
  <c r="P262" i="8"/>
  <c r="P157" i="8"/>
  <c r="P137" i="8"/>
  <c r="P333" i="8"/>
  <c r="P142" i="8"/>
  <c r="P498" i="8"/>
  <c r="W290" i="8"/>
  <c r="W430" i="8"/>
  <c r="W370" i="8"/>
  <c r="P303" i="8"/>
  <c r="K49" i="8"/>
  <c r="P193" i="8"/>
  <c r="P226" i="8"/>
  <c r="P453" i="8"/>
  <c r="P121" i="8"/>
  <c r="P391" i="8"/>
  <c r="P488" i="8"/>
  <c r="W335" i="8"/>
  <c r="P492" i="8"/>
  <c r="P20" i="8"/>
  <c r="P377" i="8"/>
  <c r="P282" i="8"/>
  <c r="P178" i="8"/>
  <c r="W170" i="8"/>
  <c r="W130" i="8"/>
  <c r="P396" i="8"/>
  <c r="P233" i="8"/>
  <c r="W400" i="8"/>
  <c r="P167" i="8"/>
  <c r="P187" i="8"/>
  <c r="W425" i="8"/>
  <c r="W135" i="8"/>
  <c r="P472" i="8"/>
  <c r="P427" i="8"/>
  <c r="F70" i="8"/>
  <c r="P402" i="8"/>
  <c r="P446" i="8"/>
  <c r="W185" i="8"/>
  <c r="P457" i="8"/>
  <c r="P136" i="8"/>
  <c r="P271" i="8"/>
  <c r="P312" i="8"/>
  <c r="P476" i="8"/>
  <c r="P451" i="8"/>
  <c r="P307" i="8"/>
  <c r="W320" i="8"/>
  <c r="P501" i="8"/>
  <c r="P246" i="8"/>
  <c r="P288" i="8"/>
  <c r="P448" i="8"/>
  <c r="P478" i="8"/>
  <c r="P296" i="8"/>
  <c r="P433" i="8"/>
  <c r="P416" i="8"/>
  <c r="P351" i="8"/>
  <c r="W405" i="8"/>
  <c r="P316" i="8"/>
  <c r="P122" i="8"/>
  <c r="W305" i="8"/>
  <c r="P272" i="8"/>
  <c r="P506" i="8"/>
  <c r="P221" i="8"/>
  <c r="P177" i="8"/>
  <c r="P378" i="8"/>
  <c r="P356" i="8"/>
  <c r="W445" i="8"/>
  <c r="J50" i="8"/>
  <c r="P161" i="8"/>
  <c r="P308" i="8"/>
  <c r="P168" i="8"/>
  <c r="P196" i="8"/>
  <c r="P317" i="8"/>
  <c r="P162" i="8"/>
  <c r="P423" i="8"/>
  <c r="W160" i="8"/>
  <c r="P173" i="8"/>
  <c r="P387" i="8"/>
  <c r="P158" i="8"/>
  <c r="P322" i="8"/>
  <c r="P401" i="8"/>
  <c r="P218" i="8"/>
  <c r="P238" i="8"/>
  <c r="W140" i="8"/>
  <c r="L40" i="8"/>
  <c r="P467" i="8"/>
  <c r="P248" i="8"/>
  <c r="P491" i="8"/>
  <c r="P118" i="8"/>
  <c r="P321" i="8"/>
  <c r="W475" i="8"/>
  <c r="P207" i="8"/>
  <c r="P117" i="8"/>
  <c r="P436" i="8"/>
  <c r="P146" i="8"/>
  <c r="P442" i="8"/>
  <c r="Q15" i="8"/>
  <c r="P147" i="8"/>
  <c r="P256" i="8"/>
  <c r="L44" i="8"/>
  <c r="G69" i="8"/>
  <c r="W115" i="8"/>
  <c r="W340" i="8"/>
  <c r="P213" i="8"/>
  <c r="W505" i="8"/>
  <c r="P512" i="8"/>
  <c r="H64" i="8"/>
  <c r="P253" i="8"/>
  <c r="P383" i="8"/>
  <c r="P297" i="8"/>
  <c r="P237" i="8"/>
  <c r="P171" i="8"/>
  <c r="P293" i="8"/>
  <c r="P348" i="8"/>
  <c r="P128" i="8"/>
  <c r="P432" i="8"/>
  <c r="P471" i="8"/>
  <c r="P236" i="8"/>
  <c r="W365" i="8"/>
  <c r="P306" i="8"/>
  <c r="P131" i="8"/>
  <c r="P227" i="8"/>
  <c r="G65" i="8"/>
  <c r="E79" i="8"/>
  <c r="E75" i="8"/>
  <c r="D79" i="8"/>
  <c r="D75" i="8"/>
  <c r="X190" i="8" l="1"/>
  <c r="N39" i="8"/>
  <c r="P34" i="8"/>
  <c r="X365" i="8"/>
  <c r="Q187" i="8"/>
  <c r="X300" i="8"/>
  <c r="Q133" i="8"/>
  <c r="Q357" i="8"/>
  <c r="Q388" i="8"/>
  <c r="X485" i="8"/>
  <c r="X295" i="8"/>
  <c r="J59" i="8"/>
  <c r="X455" i="8"/>
  <c r="Q463" i="8"/>
  <c r="Q152" i="8"/>
  <c r="Q183" i="8"/>
  <c r="X200" i="8"/>
  <c r="X240" i="8"/>
  <c r="Q507" i="8"/>
  <c r="X125" i="8"/>
  <c r="X270" i="8"/>
  <c r="Q373" i="8"/>
  <c r="Q486" i="8"/>
  <c r="Q172" i="8"/>
  <c r="Q398" i="8"/>
  <c r="Q202" i="8"/>
  <c r="H65" i="8"/>
  <c r="X340" i="8"/>
  <c r="Q238" i="8"/>
  <c r="Q423" i="8"/>
  <c r="Q122" i="8"/>
  <c r="X320" i="8"/>
  <c r="X335" i="8"/>
  <c r="Q298" i="8"/>
  <c r="Q412" i="8"/>
  <c r="Q266" i="8"/>
  <c r="X245" i="8"/>
  <c r="Q203" i="8"/>
  <c r="Q336" i="8"/>
  <c r="Q343" i="8"/>
  <c r="Q361" i="8"/>
  <c r="Q503" i="8"/>
  <c r="I64" i="8"/>
  <c r="Q248" i="8"/>
  <c r="X445" i="8"/>
  <c r="X185" i="8"/>
  <c r="Q282" i="8"/>
  <c r="Q453" i="8"/>
  <c r="Q157" i="8"/>
  <c r="Q502" i="8"/>
  <c r="Q481" i="8"/>
  <c r="Q276" i="8"/>
  <c r="Q352" i="8"/>
  <c r="Q362" i="8"/>
  <c r="Q286" i="8"/>
  <c r="Q376" i="8"/>
  <c r="Q228" i="8"/>
  <c r="Q291" i="8"/>
  <c r="X210" i="8"/>
  <c r="Q483" i="8"/>
  <c r="X205" i="8"/>
  <c r="Q227" i="8"/>
  <c r="Q236" i="8"/>
  <c r="Q348" i="8"/>
  <c r="Q297" i="8"/>
  <c r="Q512" i="8"/>
  <c r="X115" i="8"/>
  <c r="Q147" i="8"/>
  <c r="Q436" i="8"/>
  <c r="Q321" i="8"/>
  <c r="Q467" i="8"/>
  <c r="Q218" i="8"/>
  <c r="Q387" i="8"/>
  <c r="Q162" i="8"/>
  <c r="Q308" i="8"/>
  <c r="Q356" i="8"/>
  <c r="Q506" i="8"/>
  <c r="Q316" i="8"/>
  <c r="Q433" i="8"/>
  <c r="Q288" i="8"/>
  <c r="Q307" i="8"/>
  <c r="Q271" i="8"/>
  <c r="Q446" i="8"/>
  <c r="Q472" i="8"/>
  <c r="Q167" i="8"/>
  <c r="X130" i="8"/>
  <c r="Q377" i="8"/>
  <c r="Q488" i="8"/>
  <c r="Q226" i="8"/>
  <c r="X370" i="8"/>
  <c r="Q142" i="8"/>
  <c r="Q262" i="8"/>
  <c r="Q251" i="8"/>
  <c r="X380" i="8"/>
  <c r="Q426" i="8"/>
  <c r="Q153" i="8"/>
  <c r="Q331" i="8"/>
  <c r="X350" i="8"/>
  <c r="Q208" i="8"/>
  <c r="Q188" i="8"/>
  <c r="Q223" i="8"/>
  <c r="Q366" i="8"/>
  <c r="X510" i="8"/>
  <c r="Q138" i="8"/>
  <c r="I60" i="8"/>
  <c r="Q301" i="8"/>
  <c r="Q332" i="8"/>
  <c r="X165" i="8"/>
  <c r="Q382" i="8"/>
  <c r="J55" i="8"/>
  <c r="K54" i="8"/>
  <c r="X390" i="8"/>
  <c r="Q358" i="8"/>
  <c r="Q347" i="8"/>
  <c r="X450" i="8"/>
  <c r="Q397" i="8"/>
  <c r="Q127" i="8"/>
  <c r="Q211" i="8"/>
  <c r="Q268" i="8"/>
  <c r="X325" i="8"/>
  <c r="Q346" i="8"/>
  <c r="Q368" i="8"/>
  <c r="Q461" i="8"/>
  <c r="Q393" i="8"/>
  <c r="Q143" i="8"/>
  <c r="Q431" i="8"/>
  <c r="Q456" i="8"/>
  <c r="Q123" i="8"/>
  <c r="X265" i="8"/>
  <c r="Q386" i="8"/>
  <c r="Q462" i="8"/>
  <c r="Q212" i="8"/>
  <c r="Q497" i="8"/>
  <c r="Q263" i="8"/>
  <c r="Q411" i="8"/>
  <c r="Q508" i="8"/>
  <c r="X355" i="8"/>
  <c r="Q437" i="8"/>
  <c r="X420" i="8"/>
  <c r="N35" i="8"/>
  <c r="X495" i="8"/>
  <c r="Q338" i="8"/>
  <c r="X235" i="8"/>
  <c r="Q323" i="8"/>
  <c r="X250" i="8"/>
  <c r="X155" i="8"/>
  <c r="Q511" i="8"/>
  <c r="Q237" i="8"/>
  <c r="Q146" i="8"/>
  <c r="Q168" i="8"/>
  <c r="Q427" i="8"/>
  <c r="Q498" i="8"/>
  <c r="Q191" i="8"/>
  <c r="Q392" i="8"/>
  <c r="X480" i="8"/>
  <c r="Q418" i="8"/>
  <c r="Q413" i="8"/>
  <c r="Q408" i="8"/>
  <c r="R19" i="8"/>
  <c r="Q128" i="8"/>
  <c r="Q256" i="8"/>
  <c r="X475" i="8"/>
  <c r="Q158" i="8"/>
  <c r="Q221" i="8"/>
  <c r="Q416" i="8"/>
  <c r="Q448" i="8"/>
  <c r="Q312" i="8"/>
  <c r="Q396" i="8"/>
  <c r="Q303" i="8"/>
  <c r="X255" i="8"/>
  <c r="X285" i="8"/>
  <c r="X310" i="8"/>
  <c r="Q452" i="8"/>
  <c r="Q217" i="8"/>
  <c r="X275" i="8"/>
  <c r="Q131" i="8"/>
  <c r="Q471" i="8"/>
  <c r="Q293" i="8"/>
  <c r="Q383" i="8"/>
  <c r="X505" i="8"/>
  <c r="H69" i="8"/>
  <c r="R15" i="8"/>
  <c r="Q117" i="8"/>
  <c r="Q118" i="8"/>
  <c r="M40" i="8"/>
  <c r="Q401" i="8"/>
  <c r="Q173" i="8"/>
  <c r="Q317" i="8"/>
  <c r="Q161" i="8"/>
  <c r="Q378" i="8"/>
  <c r="Q272" i="8"/>
  <c r="X405" i="8"/>
  <c r="Q296" i="8"/>
  <c r="Q246" i="8"/>
  <c r="Q451" i="8"/>
  <c r="Q136" i="8"/>
  <c r="Q402" i="8"/>
  <c r="X135" i="8"/>
  <c r="X400" i="8"/>
  <c r="X170" i="8"/>
  <c r="Q20" i="8"/>
  <c r="Q391" i="8"/>
  <c r="Q193" i="8"/>
  <c r="X430" i="8"/>
  <c r="Q333" i="8"/>
  <c r="X490" i="8"/>
  <c r="Q441" i="8"/>
  <c r="X360" i="8"/>
  <c r="X415" i="8"/>
  <c r="Q216" i="8"/>
  <c r="Q111" i="8"/>
  <c r="Q141" i="8"/>
  <c r="Q247" i="8"/>
  <c r="Q326" i="8"/>
  <c r="Q198" i="8"/>
  <c r="Q422" i="8"/>
  <c r="Q206" i="8"/>
  <c r="Q201" i="8"/>
  <c r="Q181" i="8"/>
  <c r="Q148" i="8"/>
  <c r="Q261" i="8"/>
  <c r="Q438" i="8"/>
  <c r="Q403" i="8"/>
  <c r="X440" i="8"/>
  <c r="Q302" i="8"/>
  <c r="Q406" i="8"/>
  <c r="Q428" i="8"/>
  <c r="Q132" i="8"/>
  <c r="Q116" i="8"/>
  <c r="Q363" i="8"/>
  <c r="Q443" i="8"/>
  <c r="Q466" i="8"/>
  <c r="X435" i="8"/>
  <c r="Q267" i="8"/>
  <c r="Q258" i="8"/>
  <c r="X260" i="8"/>
  <c r="Q473" i="8"/>
  <c r="X230" i="8"/>
  <c r="Q372" i="8"/>
  <c r="Q468" i="8"/>
  <c r="Q313" i="8"/>
  <c r="Q496" i="8"/>
  <c r="Q257" i="8"/>
  <c r="Q371" i="8"/>
  <c r="S14" i="8"/>
  <c r="Q176" i="8"/>
  <c r="X315" i="8"/>
  <c r="Q278" i="8"/>
  <c r="Q458" i="8"/>
  <c r="Q283" i="8"/>
  <c r="X150" i="8"/>
  <c r="X215" i="8"/>
  <c r="Q242" i="8"/>
  <c r="X330" i="8"/>
  <c r="Q241" i="8"/>
  <c r="Q222" i="8"/>
  <c r="X395" i="8"/>
  <c r="Q381" i="8"/>
  <c r="Q273" i="8"/>
  <c r="Q513" i="8"/>
  <c r="G74" i="8"/>
  <c r="F75" i="8"/>
  <c r="Q24" i="8"/>
  <c r="P29" i="8"/>
  <c r="F79" i="8"/>
  <c r="Q306" i="8"/>
  <c r="Q432" i="8"/>
  <c r="Q171" i="8"/>
  <c r="Q253" i="8"/>
  <c r="Q213" i="8"/>
  <c r="M44" i="8"/>
  <c r="Q442" i="8"/>
  <c r="Q207" i="8"/>
  <c r="Q491" i="8"/>
  <c r="X140" i="8"/>
  <c r="Q322" i="8"/>
  <c r="X160" i="8"/>
  <c r="Q196" i="8"/>
  <c r="K50" i="8"/>
  <c r="Q177" i="8"/>
  <c r="X305" i="8"/>
  <c r="Q351" i="8"/>
  <c r="Q478" i="8"/>
  <c r="Q501" i="8"/>
  <c r="Q476" i="8"/>
  <c r="Q457" i="8"/>
  <c r="G70" i="8"/>
  <c r="X425" i="8"/>
  <c r="Q233" i="8"/>
  <c r="Q178" i="8"/>
  <c r="Q492" i="8"/>
  <c r="Q121" i="8"/>
  <c r="L49" i="8"/>
  <c r="X290" i="8"/>
  <c r="Q137" i="8"/>
  <c r="Q287" i="8"/>
  <c r="X345" i="8"/>
  <c r="Q252" i="8"/>
  <c r="Q156" i="8"/>
  <c r="Q231" i="8"/>
  <c r="Q232" i="8"/>
  <c r="Q112" i="8"/>
  <c r="X280" i="8"/>
  <c r="X375" i="8"/>
  <c r="X410" i="8"/>
  <c r="X460" i="8"/>
  <c r="X500" i="8"/>
  <c r="Q327" i="8"/>
  <c r="Q318" i="8"/>
  <c r="Q367" i="8"/>
  <c r="Q182" i="8"/>
  <c r="X175" i="8"/>
  <c r="X120" i="8"/>
  <c r="Q417" i="8"/>
  <c r="Q353" i="8"/>
  <c r="X180" i="8"/>
  <c r="X195" i="8"/>
  <c r="Q477" i="8"/>
  <c r="Q126" i="8"/>
  <c r="Q337" i="8"/>
  <c r="P30" i="8"/>
  <c r="Q281" i="8"/>
  <c r="X465" i="8"/>
  <c r="Q421" i="8"/>
  <c r="Q151" i="8"/>
  <c r="X225" i="8"/>
  <c r="X145" i="8"/>
  <c r="Q341" i="8"/>
  <c r="Q311" i="8"/>
  <c r="P25" i="8"/>
  <c r="Q342" i="8"/>
  <c r="Q186" i="8"/>
  <c r="X470" i="8"/>
  <c r="Q166" i="8"/>
  <c r="L45" i="8"/>
  <c r="Q328" i="8"/>
  <c r="Q277" i="8"/>
  <c r="Q163" i="8"/>
  <c r="X220" i="8"/>
  <c r="X385" i="8"/>
  <c r="Q292" i="8"/>
  <c r="Q243" i="8"/>
  <c r="Q113" i="8"/>
  <c r="Q407" i="8"/>
  <c r="Q493" i="8"/>
  <c r="Q447" i="8"/>
  <c r="Q482" i="8"/>
  <c r="Q192" i="8"/>
  <c r="Q197" i="8"/>
  <c r="Q487" i="8"/>
  <c r="E80" i="8"/>
  <c r="E84" i="8"/>
  <c r="D80" i="8"/>
  <c r="D84" i="8"/>
  <c r="Y190" i="8" l="1"/>
  <c r="R121" i="8"/>
  <c r="R222" i="8"/>
  <c r="Y260" i="8"/>
  <c r="R466" i="8"/>
  <c r="R132" i="8"/>
  <c r="Y360" i="8"/>
  <c r="Y430" i="8"/>
  <c r="Y170" i="8"/>
  <c r="R136" i="8"/>
  <c r="Y405" i="8"/>
  <c r="R317" i="8"/>
  <c r="R118" i="8"/>
  <c r="Y505" i="8"/>
  <c r="R131" i="8"/>
  <c r="Y310" i="8"/>
  <c r="R396" i="8"/>
  <c r="R221" i="8"/>
  <c r="R128" i="8"/>
  <c r="R418" i="8"/>
  <c r="R498" i="8"/>
  <c r="R237" i="8"/>
  <c r="R323" i="8"/>
  <c r="O35" i="8"/>
  <c r="R508" i="8"/>
  <c r="R212" i="8"/>
  <c r="Y265" i="8"/>
  <c r="R143" i="8"/>
  <c r="R346" i="8"/>
  <c r="R127" i="8"/>
  <c r="R358" i="8"/>
  <c r="R382" i="8"/>
  <c r="J60" i="8"/>
  <c r="R223" i="8"/>
  <c r="R331" i="8"/>
  <c r="R251" i="8"/>
  <c r="R226" i="8"/>
  <c r="R167" i="8"/>
  <c r="R307" i="8"/>
  <c r="R506" i="8"/>
  <c r="R387" i="8"/>
  <c r="R436" i="8"/>
  <c r="R297" i="8"/>
  <c r="Y205" i="8"/>
  <c r="R228" i="8"/>
  <c r="R352" i="8"/>
  <c r="R157" i="8"/>
  <c r="Y445" i="8"/>
  <c r="R361" i="8"/>
  <c r="Y245" i="8"/>
  <c r="Y335" i="8"/>
  <c r="R238" i="8"/>
  <c r="R398" i="8"/>
  <c r="Y270" i="8"/>
  <c r="Y200" i="8"/>
  <c r="Y455" i="8"/>
  <c r="R388" i="8"/>
  <c r="R187" i="8"/>
  <c r="R186" i="8"/>
  <c r="Y180" i="8"/>
  <c r="R501" i="8"/>
  <c r="Y215" i="8"/>
  <c r="R468" i="8"/>
  <c r="R148" i="8"/>
  <c r="F84" i="8"/>
  <c r="R482" i="8"/>
  <c r="R113" i="8"/>
  <c r="Y220" i="8"/>
  <c r="M45" i="8"/>
  <c r="R342" i="8"/>
  <c r="Y145" i="8"/>
  <c r="Y465" i="8"/>
  <c r="R126" i="8"/>
  <c r="R353" i="8"/>
  <c r="R182" i="8"/>
  <c r="Y500" i="8"/>
  <c r="Y280" i="8"/>
  <c r="R156" i="8"/>
  <c r="R137" i="8"/>
  <c r="R492" i="8"/>
  <c r="H70" i="8"/>
  <c r="R478" i="8"/>
  <c r="L50" i="8"/>
  <c r="Y140" i="8"/>
  <c r="R432" i="8"/>
  <c r="R273" i="8"/>
  <c r="R241" i="8"/>
  <c r="Y150" i="8"/>
  <c r="Y315" i="8"/>
  <c r="R257" i="8"/>
  <c r="R372" i="8"/>
  <c r="R258" i="8"/>
  <c r="R443" i="8"/>
  <c r="R428" i="8"/>
  <c r="R403" i="8"/>
  <c r="R181" i="8"/>
  <c r="R198" i="8"/>
  <c r="R111" i="8"/>
  <c r="R441" i="8"/>
  <c r="R193" i="8"/>
  <c r="Y400" i="8"/>
  <c r="R451" i="8"/>
  <c r="R272" i="8"/>
  <c r="R173" i="8"/>
  <c r="R117" i="8"/>
  <c r="R383" i="8"/>
  <c r="Y275" i="8"/>
  <c r="Y285" i="8"/>
  <c r="R312" i="8"/>
  <c r="R158" i="8"/>
  <c r="Y480" i="8"/>
  <c r="R427" i="8"/>
  <c r="R511" i="8"/>
  <c r="Y235" i="8"/>
  <c r="Y420" i="8"/>
  <c r="R411" i="8"/>
  <c r="R462" i="8"/>
  <c r="R123" i="8"/>
  <c r="R393" i="8"/>
  <c r="Y325" i="8"/>
  <c r="R397" i="8"/>
  <c r="Y390" i="8"/>
  <c r="Y165" i="8"/>
  <c r="R138" i="8"/>
  <c r="R188" i="8"/>
  <c r="R153" i="8"/>
  <c r="R262" i="8"/>
  <c r="R488" i="8"/>
  <c r="R472" i="8"/>
  <c r="R288" i="8"/>
  <c r="R356" i="8"/>
  <c r="R218" i="8"/>
  <c r="R147" i="8"/>
  <c r="R348" i="8"/>
  <c r="R483" i="8"/>
  <c r="R376" i="8"/>
  <c r="R276" i="8"/>
  <c r="R453" i="8"/>
  <c r="R248" i="8"/>
  <c r="R343" i="8"/>
  <c r="R266" i="8"/>
  <c r="Y320" i="8"/>
  <c r="Y340" i="8"/>
  <c r="R172" i="8"/>
  <c r="Y125" i="8"/>
  <c r="R183" i="8"/>
  <c r="K59" i="8"/>
  <c r="R357" i="8"/>
  <c r="Y365" i="8"/>
  <c r="Q29" i="8"/>
  <c r="R407" i="8"/>
  <c r="R322" i="8"/>
  <c r="N44" i="8"/>
  <c r="Q34" i="8"/>
  <c r="R192" i="8"/>
  <c r="R328" i="8"/>
  <c r="R421" i="8"/>
  <c r="Y175" i="8"/>
  <c r="R231" i="8"/>
  <c r="Y425" i="8"/>
  <c r="R442" i="8"/>
  <c r="R278" i="8"/>
  <c r="R141" i="8"/>
  <c r="R487" i="8"/>
  <c r="R447" i="8"/>
  <c r="R243" i="8"/>
  <c r="R163" i="8"/>
  <c r="R166" i="8"/>
  <c r="Q25" i="8"/>
  <c r="Y225" i="8"/>
  <c r="R281" i="8"/>
  <c r="R477" i="8"/>
  <c r="R417" i="8"/>
  <c r="R367" i="8"/>
  <c r="Y460" i="8"/>
  <c r="R112" i="8"/>
  <c r="R252" i="8"/>
  <c r="Y290" i="8"/>
  <c r="R178" i="8"/>
  <c r="R457" i="8"/>
  <c r="R351" i="8"/>
  <c r="R196" i="8"/>
  <c r="R491" i="8"/>
  <c r="R213" i="8"/>
  <c r="R306" i="8"/>
  <c r="G75" i="8"/>
  <c r="R381" i="8"/>
  <c r="Y330" i="8"/>
  <c r="R283" i="8"/>
  <c r="R176" i="8"/>
  <c r="R496" i="8"/>
  <c r="Y230" i="8"/>
  <c r="R267" i="8"/>
  <c r="R363" i="8"/>
  <c r="R406" i="8"/>
  <c r="R438" i="8"/>
  <c r="R201" i="8"/>
  <c r="R326" i="8"/>
  <c r="R216" i="8"/>
  <c r="Y490" i="8"/>
  <c r="R391" i="8"/>
  <c r="Y135" i="8"/>
  <c r="R246" i="8"/>
  <c r="R378" i="8"/>
  <c r="R401" i="8"/>
  <c r="S15" i="8"/>
  <c r="R293" i="8"/>
  <c r="R217" i="8"/>
  <c r="Y255" i="8"/>
  <c r="R448" i="8"/>
  <c r="Y475" i="8"/>
  <c r="R408" i="8"/>
  <c r="R392" i="8"/>
  <c r="R168" i="8"/>
  <c r="Y155" i="8"/>
  <c r="R338" i="8"/>
  <c r="R437" i="8"/>
  <c r="R263" i="8"/>
  <c r="R456" i="8"/>
  <c r="R461" i="8"/>
  <c r="R268" i="8"/>
  <c r="Y450" i="8"/>
  <c r="L54" i="8"/>
  <c r="R332" i="8"/>
  <c r="Y510" i="8"/>
  <c r="R208" i="8"/>
  <c r="R426" i="8"/>
  <c r="R142" i="8"/>
  <c r="R377" i="8"/>
  <c r="R446" i="8"/>
  <c r="R433" i="8"/>
  <c r="R308" i="8"/>
  <c r="R467" i="8"/>
  <c r="Y115" i="8"/>
  <c r="R236" i="8"/>
  <c r="Y210" i="8"/>
  <c r="R286" i="8"/>
  <c r="R481" i="8"/>
  <c r="R282" i="8"/>
  <c r="J64" i="8"/>
  <c r="R336" i="8"/>
  <c r="R412" i="8"/>
  <c r="R122" i="8"/>
  <c r="I65" i="8"/>
  <c r="R486" i="8"/>
  <c r="R507" i="8"/>
  <c r="R152" i="8"/>
  <c r="Y295" i="8"/>
  <c r="R133" i="8"/>
  <c r="R341" i="8"/>
  <c r="Y375" i="8"/>
  <c r="R171" i="8"/>
  <c r="Y440" i="8"/>
  <c r="R24" i="8"/>
  <c r="F80" i="8"/>
  <c r="O39" i="8"/>
  <c r="Y385" i="8"/>
  <c r="R337" i="8"/>
  <c r="R327" i="8"/>
  <c r="R287" i="8"/>
  <c r="R177" i="8"/>
  <c r="R513" i="8"/>
  <c r="R371" i="8"/>
  <c r="R422" i="8"/>
  <c r="S19" i="8"/>
  <c r="R197" i="8"/>
  <c r="R493" i="8"/>
  <c r="R292" i="8"/>
  <c r="R277" i="8"/>
  <c r="Y470" i="8"/>
  <c r="R311" i="8"/>
  <c r="R151" i="8"/>
  <c r="Q30" i="8"/>
  <c r="Y195" i="8"/>
  <c r="Y120" i="8"/>
  <c r="R318" i="8"/>
  <c r="Y410" i="8"/>
  <c r="R232" i="8"/>
  <c r="Y345" i="8"/>
  <c r="M49" i="8"/>
  <c r="R233" i="8"/>
  <c r="R476" i="8"/>
  <c r="Y305" i="8"/>
  <c r="Y160" i="8"/>
  <c r="R207" i="8"/>
  <c r="R253" i="8"/>
  <c r="G79" i="8"/>
  <c r="H74" i="8"/>
  <c r="Y395" i="8"/>
  <c r="R242" i="8"/>
  <c r="R458" i="8"/>
  <c r="T14" i="8"/>
  <c r="R313" i="8"/>
  <c r="R473" i="8"/>
  <c r="Y435" i="8"/>
  <c r="R116" i="8"/>
  <c r="R302" i="8"/>
  <c r="R261" i="8"/>
  <c r="R206" i="8"/>
  <c r="R247" i="8"/>
  <c r="Y415" i="8"/>
  <c r="R333" i="8"/>
  <c r="R20" i="8"/>
  <c r="R402" i="8"/>
  <c r="R296" i="8"/>
  <c r="R161" i="8"/>
  <c r="N40" i="8"/>
  <c r="I69" i="8"/>
  <c r="R471" i="8"/>
  <c r="R452" i="8"/>
  <c r="R303" i="8"/>
  <c r="R416" i="8"/>
  <c r="R256" i="8"/>
  <c r="R413" i="8"/>
  <c r="R191" i="8"/>
  <c r="R146" i="8"/>
  <c r="Y250" i="8"/>
  <c r="Y495" i="8"/>
  <c r="Y355" i="8"/>
  <c r="R497" i="8"/>
  <c r="R386" i="8"/>
  <c r="R431" i="8"/>
  <c r="R368" i="8"/>
  <c r="R211" i="8"/>
  <c r="R347" i="8"/>
  <c r="K55" i="8"/>
  <c r="R301" i="8"/>
  <c r="R366" i="8"/>
  <c r="Y350" i="8"/>
  <c r="Y380" i="8"/>
  <c r="Y370" i="8"/>
  <c r="Y130" i="8"/>
  <c r="R271" i="8"/>
  <c r="R316" i="8"/>
  <c r="R162" i="8"/>
  <c r="R321" i="8"/>
  <c r="R512" i="8"/>
  <c r="R227" i="8"/>
  <c r="R291" i="8"/>
  <c r="R362" i="8"/>
  <c r="R502" i="8"/>
  <c r="Y185" i="8"/>
  <c r="R503" i="8"/>
  <c r="R203" i="8"/>
  <c r="R298" i="8"/>
  <c r="R423" i="8"/>
  <c r="R202" i="8"/>
  <c r="R373" i="8"/>
  <c r="Y240" i="8"/>
  <c r="R463" i="8"/>
  <c r="Y485" i="8"/>
  <c r="Y300" i="8"/>
  <c r="D89" i="8"/>
  <c r="E85" i="8"/>
  <c r="D85" i="8"/>
  <c r="E89" i="8"/>
  <c r="Z190" i="8" l="1"/>
  <c r="J65" i="8"/>
  <c r="K64" i="8"/>
  <c r="Z210" i="8"/>
  <c r="S308" i="8"/>
  <c r="S142" i="8"/>
  <c r="S332" i="8"/>
  <c r="S461" i="8"/>
  <c r="S437" i="8"/>
  <c r="S392" i="8"/>
  <c r="Z255" i="8"/>
  <c r="S401" i="8"/>
  <c r="S391" i="8"/>
  <c r="S201" i="8"/>
  <c r="S267" i="8"/>
  <c r="S283" i="8"/>
  <c r="S306" i="8"/>
  <c r="S351" i="8"/>
  <c r="S252" i="8"/>
  <c r="S417" i="8"/>
  <c r="R25" i="8"/>
  <c r="S447" i="8"/>
  <c r="S442" i="8"/>
  <c r="S421" i="8"/>
  <c r="Z365" i="8"/>
  <c r="Z125" i="8"/>
  <c r="S266" i="8"/>
  <c r="S276" i="8"/>
  <c r="S147" i="8"/>
  <c r="S472" i="8"/>
  <c r="S188" i="8"/>
  <c r="S397" i="8"/>
  <c r="S462" i="8"/>
  <c r="S511" i="8"/>
  <c r="S312" i="8"/>
  <c r="S117" i="8"/>
  <c r="Z400" i="8"/>
  <c r="S198" i="8"/>
  <c r="S443" i="8"/>
  <c r="Z315" i="8"/>
  <c r="S432" i="8"/>
  <c r="I70" i="8"/>
  <c r="Z280" i="8"/>
  <c r="S126" i="8"/>
  <c r="N45" i="8"/>
  <c r="G84" i="8"/>
  <c r="S501" i="8"/>
  <c r="S388" i="8"/>
  <c r="S398" i="8"/>
  <c r="S361" i="8"/>
  <c r="S228" i="8"/>
  <c r="S387" i="8"/>
  <c r="S226" i="8"/>
  <c r="K60" i="8"/>
  <c r="S346" i="8"/>
  <c r="S508" i="8"/>
  <c r="S498" i="8"/>
  <c r="S396" i="8"/>
  <c r="S118" i="8"/>
  <c r="Z170" i="8"/>
  <c r="S466" i="8"/>
  <c r="O44" i="8"/>
  <c r="S203" i="8"/>
  <c r="S366" i="8"/>
  <c r="J69" i="8"/>
  <c r="U14" i="8"/>
  <c r="Z160" i="8"/>
  <c r="S422" i="8"/>
  <c r="Z485" i="8"/>
  <c r="S202" i="8"/>
  <c r="S503" i="8"/>
  <c r="S291" i="8"/>
  <c r="S162" i="8"/>
  <c r="Z370" i="8"/>
  <c r="S301" i="8"/>
  <c r="S368" i="8"/>
  <c r="Z355" i="8"/>
  <c r="S191" i="8"/>
  <c r="S303" i="8"/>
  <c r="O40" i="8"/>
  <c r="S20" i="8"/>
  <c r="S206" i="8"/>
  <c r="Z435" i="8"/>
  <c r="S458" i="8"/>
  <c r="H79" i="8"/>
  <c r="Z305" i="8"/>
  <c r="Z345" i="8"/>
  <c r="Z120" i="8"/>
  <c r="S311" i="8"/>
  <c r="S493" i="8"/>
  <c r="S371" i="8"/>
  <c r="S327" i="8"/>
  <c r="G80" i="8"/>
  <c r="Z375" i="8"/>
  <c r="S152" i="8"/>
  <c r="S122" i="8"/>
  <c r="S282" i="8"/>
  <c r="S236" i="8"/>
  <c r="S433" i="8"/>
  <c r="S426" i="8"/>
  <c r="M54" i="8"/>
  <c r="S456" i="8"/>
  <c r="S338" i="8"/>
  <c r="S408" i="8"/>
  <c r="S217" i="8"/>
  <c r="S378" i="8"/>
  <c r="Z490" i="8"/>
  <c r="S438" i="8"/>
  <c r="Z230" i="8"/>
  <c r="Z330" i="8"/>
  <c r="S213" i="8"/>
  <c r="S457" i="8"/>
  <c r="S112" i="8"/>
  <c r="S477" i="8"/>
  <c r="S166" i="8"/>
  <c r="S487" i="8"/>
  <c r="Z425" i="8"/>
  <c r="S328" i="8"/>
  <c r="S322" i="8"/>
  <c r="S357" i="8"/>
  <c r="S172" i="8"/>
  <c r="S343" i="8"/>
  <c r="S376" i="8"/>
  <c r="S218" i="8"/>
  <c r="S488" i="8"/>
  <c r="S138" i="8"/>
  <c r="Z325" i="8"/>
  <c r="S411" i="8"/>
  <c r="S427" i="8"/>
  <c r="Z285" i="8"/>
  <c r="S173" i="8"/>
  <c r="S193" i="8"/>
  <c r="S181" i="8"/>
  <c r="S258" i="8"/>
  <c r="Z150" i="8"/>
  <c r="Z140" i="8"/>
  <c r="S492" i="8"/>
  <c r="Z500" i="8"/>
  <c r="Z465" i="8"/>
  <c r="Z220" i="8"/>
  <c r="S148" i="8"/>
  <c r="Z180" i="8"/>
  <c r="Z455" i="8"/>
  <c r="S238" i="8"/>
  <c r="Z445" i="8"/>
  <c r="Z205" i="8"/>
  <c r="S506" i="8"/>
  <c r="S251" i="8"/>
  <c r="S382" i="8"/>
  <c r="S143" i="8"/>
  <c r="P35" i="8"/>
  <c r="S418" i="8"/>
  <c r="Z310" i="8"/>
  <c r="S317" i="8"/>
  <c r="Z430" i="8"/>
  <c r="Z260" i="8"/>
  <c r="P39" i="8"/>
  <c r="Z300" i="8"/>
  <c r="S362" i="8"/>
  <c r="S211" i="8"/>
  <c r="S247" i="8"/>
  <c r="S318" i="8"/>
  <c r="S171" i="8"/>
  <c r="S24" i="8"/>
  <c r="Z130" i="8"/>
  <c r="S497" i="8"/>
  <c r="S402" i="8"/>
  <c r="I74" i="8"/>
  <c r="S292" i="8"/>
  <c r="Z295" i="8"/>
  <c r="F89" i="8"/>
  <c r="S463" i="8"/>
  <c r="S423" i="8"/>
  <c r="Z185" i="8"/>
  <c r="S227" i="8"/>
  <c r="S316" i="8"/>
  <c r="Z380" i="8"/>
  <c r="L55" i="8"/>
  <c r="S431" i="8"/>
  <c r="Z495" i="8"/>
  <c r="S413" i="8"/>
  <c r="S452" i="8"/>
  <c r="S161" i="8"/>
  <c r="S333" i="8"/>
  <c r="S261" i="8"/>
  <c r="S473" i="8"/>
  <c r="S242" i="8"/>
  <c r="S253" i="8"/>
  <c r="S476" i="8"/>
  <c r="S232" i="8"/>
  <c r="Z195" i="8"/>
  <c r="Z470" i="8"/>
  <c r="S197" i="8"/>
  <c r="S513" i="8"/>
  <c r="S337" i="8"/>
  <c r="S341" i="8"/>
  <c r="S507" i="8"/>
  <c r="S412" i="8"/>
  <c r="S481" i="8"/>
  <c r="Z115" i="8"/>
  <c r="S446" i="8"/>
  <c r="S208" i="8"/>
  <c r="Z450" i="8"/>
  <c r="Z155" i="8"/>
  <c r="Z475" i="8"/>
  <c r="S293" i="8"/>
  <c r="S246" i="8"/>
  <c r="S216" i="8"/>
  <c r="S406" i="8"/>
  <c r="S496" i="8"/>
  <c r="S381" i="8"/>
  <c r="S491" i="8"/>
  <c r="S178" i="8"/>
  <c r="Z460" i="8"/>
  <c r="S281" i="8"/>
  <c r="S163" i="8"/>
  <c r="S141" i="8"/>
  <c r="S231" i="8"/>
  <c r="S192" i="8"/>
  <c r="S407" i="8"/>
  <c r="L59" i="8"/>
  <c r="Z340" i="8"/>
  <c r="S248" i="8"/>
  <c r="S483" i="8"/>
  <c r="S356" i="8"/>
  <c r="S262" i="8"/>
  <c r="Z165" i="8"/>
  <c r="S393" i="8"/>
  <c r="Z420" i="8"/>
  <c r="Z480" i="8"/>
  <c r="Z275" i="8"/>
  <c r="S272" i="8"/>
  <c r="S441" i="8"/>
  <c r="S403" i="8"/>
  <c r="S372" i="8"/>
  <c r="S241" i="8"/>
  <c r="M50" i="8"/>
  <c r="S137" i="8"/>
  <c r="S182" i="8"/>
  <c r="Z145" i="8"/>
  <c r="S113" i="8"/>
  <c r="S468" i="8"/>
  <c r="S186" i="8"/>
  <c r="Z200" i="8"/>
  <c r="Z335" i="8"/>
  <c r="S157" i="8"/>
  <c r="S297" i="8"/>
  <c r="S307" i="8"/>
  <c r="S331" i="8"/>
  <c r="S358" i="8"/>
  <c r="Z265" i="8"/>
  <c r="S323" i="8"/>
  <c r="S128" i="8"/>
  <c r="S131" i="8"/>
  <c r="Z405" i="8"/>
  <c r="Z360" i="8"/>
  <c r="S222" i="8"/>
  <c r="N49" i="8"/>
  <c r="S373" i="8"/>
  <c r="S416" i="8"/>
  <c r="S287" i="8"/>
  <c r="T19" i="8"/>
  <c r="R34" i="8"/>
  <c r="R29" i="8"/>
  <c r="S321" i="8"/>
  <c r="S146" i="8"/>
  <c r="S116" i="8"/>
  <c r="S151" i="8"/>
  <c r="F85" i="8"/>
  <c r="Z240" i="8"/>
  <c r="S298" i="8"/>
  <c r="S502" i="8"/>
  <c r="S512" i="8"/>
  <c r="S271" i="8"/>
  <c r="Z350" i="8"/>
  <c r="S347" i="8"/>
  <c r="S386" i="8"/>
  <c r="Z250" i="8"/>
  <c r="S256" i="8"/>
  <c r="S471" i="8"/>
  <c r="S296" i="8"/>
  <c r="Z415" i="8"/>
  <c r="S302" i="8"/>
  <c r="S313" i="8"/>
  <c r="Z395" i="8"/>
  <c r="S207" i="8"/>
  <c r="S233" i="8"/>
  <c r="Z410" i="8"/>
  <c r="R30" i="8"/>
  <c r="S277" i="8"/>
  <c r="S177" i="8"/>
  <c r="Z385" i="8"/>
  <c r="Z440" i="8"/>
  <c r="S133" i="8"/>
  <c r="S486" i="8"/>
  <c r="S336" i="8"/>
  <c r="S286" i="8"/>
  <c r="S467" i="8"/>
  <c r="S377" i="8"/>
  <c r="Z510" i="8"/>
  <c r="S268" i="8"/>
  <c r="S263" i="8"/>
  <c r="S168" i="8"/>
  <c r="S448" i="8"/>
  <c r="T15" i="8"/>
  <c r="Z135" i="8"/>
  <c r="S326" i="8"/>
  <c r="S363" i="8"/>
  <c r="S176" i="8"/>
  <c r="H75" i="8"/>
  <c r="S196" i="8"/>
  <c r="Z290" i="8"/>
  <c r="S367" i="8"/>
  <c r="Z225" i="8"/>
  <c r="S243" i="8"/>
  <c r="S278" i="8"/>
  <c r="Z175" i="8"/>
  <c r="S183" i="8"/>
  <c r="Z320" i="8"/>
  <c r="S453" i="8"/>
  <c r="S348" i="8"/>
  <c r="S288" i="8"/>
  <c r="S153" i="8"/>
  <c r="Z390" i="8"/>
  <c r="S123" i="8"/>
  <c r="Z235" i="8"/>
  <c r="S158" i="8"/>
  <c r="S383" i="8"/>
  <c r="S451" i="8"/>
  <c r="S111" i="8"/>
  <c r="S428" i="8"/>
  <c r="S257" i="8"/>
  <c r="S273" i="8"/>
  <c r="S478" i="8"/>
  <c r="S156" i="8"/>
  <c r="S353" i="8"/>
  <c r="S342" i="8"/>
  <c r="S482" i="8"/>
  <c r="Z215" i="8"/>
  <c r="S187" i="8"/>
  <c r="Z270" i="8"/>
  <c r="Z245" i="8"/>
  <c r="S352" i="8"/>
  <c r="S436" i="8"/>
  <c r="S167" i="8"/>
  <c r="S223" i="8"/>
  <c r="S127" i="8"/>
  <c r="S212" i="8"/>
  <c r="S237" i="8"/>
  <c r="S221" i="8"/>
  <c r="Z505" i="8"/>
  <c r="S136" i="8"/>
  <c r="S132" i="8"/>
  <c r="S121" i="8"/>
  <c r="E94" i="8"/>
  <c r="E90" i="8"/>
  <c r="D94" i="8"/>
  <c r="D90" i="8"/>
  <c r="AA190" i="8" l="1"/>
  <c r="Q39" i="8"/>
  <c r="N54" i="8"/>
  <c r="T136" i="8"/>
  <c r="T212" i="8"/>
  <c r="T436" i="8"/>
  <c r="T187" i="8"/>
  <c r="T353" i="8"/>
  <c r="T257" i="8"/>
  <c r="T383" i="8"/>
  <c r="AA390" i="8"/>
  <c r="T453" i="8"/>
  <c r="T278" i="8"/>
  <c r="AA290" i="8"/>
  <c r="T363" i="8"/>
  <c r="T448" i="8"/>
  <c r="AA510" i="8"/>
  <c r="T336" i="8"/>
  <c r="AA385" i="8"/>
  <c r="AA410" i="8"/>
  <c r="T313" i="8"/>
  <c r="T471" i="8"/>
  <c r="T347" i="8"/>
  <c r="T502" i="8"/>
  <c r="T151" i="8"/>
  <c r="T416" i="8"/>
  <c r="AA360" i="8"/>
  <c r="T323" i="8"/>
  <c r="T307" i="8"/>
  <c r="AA200" i="8"/>
  <c r="AA145" i="8"/>
  <c r="T241" i="8"/>
  <c r="T272" i="8"/>
  <c r="T393" i="8"/>
  <c r="T483" i="8"/>
  <c r="T407" i="8"/>
  <c r="T163" i="8"/>
  <c r="T491" i="8"/>
  <c r="T216" i="8"/>
  <c r="AA155" i="8"/>
  <c r="T446" i="8"/>
  <c r="T507" i="8"/>
  <c r="T197" i="8"/>
  <c r="T476" i="8"/>
  <c r="T261" i="8"/>
  <c r="T413" i="8"/>
  <c r="AA380" i="8"/>
  <c r="T423" i="8"/>
  <c r="T292" i="8"/>
  <c r="AA130" i="8"/>
  <c r="T247" i="8"/>
  <c r="AA310" i="8"/>
  <c r="T382" i="8"/>
  <c r="AA445" i="8"/>
  <c r="T148" i="8"/>
  <c r="T492" i="8"/>
  <c r="T181" i="8"/>
  <c r="T427" i="8"/>
  <c r="T488" i="8"/>
  <c r="T172" i="8"/>
  <c r="AA425" i="8"/>
  <c r="T112" i="8"/>
  <c r="AA230" i="8"/>
  <c r="T217" i="8"/>
  <c r="T282" i="8"/>
  <c r="H80" i="8"/>
  <c r="T311" i="8"/>
  <c r="I79" i="8"/>
  <c r="T20" i="8"/>
  <c r="AA355" i="8"/>
  <c r="T162" i="8"/>
  <c r="AA485" i="8"/>
  <c r="K69" i="8"/>
  <c r="T466" i="8"/>
  <c r="T498" i="8"/>
  <c r="T226" i="8"/>
  <c r="T398" i="8"/>
  <c r="O45" i="8"/>
  <c r="T432" i="8"/>
  <c r="AA400" i="8"/>
  <c r="T462" i="8"/>
  <c r="T147" i="8"/>
  <c r="AA365" i="8"/>
  <c r="S25" i="8"/>
  <c r="T306" i="8"/>
  <c r="T391" i="8"/>
  <c r="T437" i="8"/>
  <c r="T308" i="8"/>
  <c r="T24" i="8"/>
  <c r="AA505" i="8"/>
  <c r="T127" i="8"/>
  <c r="T352" i="8"/>
  <c r="AA215" i="8"/>
  <c r="T156" i="8"/>
  <c r="T428" i="8"/>
  <c r="T158" i="8"/>
  <c r="T153" i="8"/>
  <c r="AA320" i="8"/>
  <c r="T243" i="8"/>
  <c r="T196" i="8"/>
  <c r="T326" i="8"/>
  <c r="T168" i="8"/>
  <c r="T377" i="8"/>
  <c r="T486" i="8"/>
  <c r="T177" i="8"/>
  <c r="T233" i="8"/>
  <c r="T302" i="8"/>
  <c r="T256" i="8"/>
  <c r="AA350" i="8"/>
  <c r="T298" i="8"/>
  <c r="T116" i="8"/>
  <c r="T373" i="8"/>
  <c r="AA405" i="8"/>
  <c r="AA265" i="8"/>
  <c r="T297" i="8"/>
  <c r="T186" i="8"/>
  <c r="T182" i="8"/>
  <c r="T372" i="8"/>
  <c r="AA275" i="8"/>
  <c r="AA165" i="8"/>
  <c r="T248" i="8"/>
  <c r="T192" i="8"/>
  <c r="T281" i="8"/>
  <c r="T381" i="8"/>
  <c r="T246" i="8"/>
  <c r="AA115" i="8"/>
  <c r="T341" i="8"/>
  <c r="AA470" i="8"/>
  <c r="T253" i="8"/>
  <c r="T333" i="8"/>
  <c r="AA495" i="8"/>
  <c r="T316" i="8"/>
  <c r="T463" i="8"/>
  <c r="J74" i="8"/>
  <c r="T211" i="8"/>
  <c r="AA260" i="8"/>
  <c r="T418" i="8"/>
  <c r="T251" i="8"/>
  <c r="T238" i="8"/>
  <c r="AA220" i="8"/>
  <c r="AA140" i="8"/>
  <c r="T193" i="8"/>
  <c r="T411" i="8"/>
  <c r="T218" i="8"/>
  <c r="T357" i="8"/>
  <c r="T487" i="8"/>
  <c r="T457" i="8"/>
  <c r="T438" i="8"/>
  <c r="T408" i="8"/>
  <c r="T426" i="8"/>
  <c r="T122" i="8"/>
  <c r="T327" i="8"/>
  <c r="AA120" i="8"/>
  <c r="T458" i="8"/>
  <c r="P40" i="8"/>
  <c r="T368" i="8"/>
  <c r="T291" i="8"/>
  <c r="T422" i="8"/>
  <c r="T366" i="8"/>
  <c r="AA170" i="8"/>
  <c r="T508" i="8"/>
  <c r="T387" i="8"/>
  <c r="T388" i="8"/>
  <c r="T126" i="8"/>
  <c r="AA315" i="8"/>
  <c r="T117" i="8"/>
  <c r="T397" i="8"/>
  <c r="T276" i="8"/>
  <c r="T421" i="8"/>
  <c r="T417" i="8"/>
  <c r="T283" i="8"/>
  <c r="T401" i="8"/>
  <c r="T461" i="8"/>
  <c r="AA210" i="8"/>
  <c r="F90" i="8"/>
  <c r="U19" i="8"/>
  <c r="O49" i="8"/>
  <c r="F94" i="8"/>
  <c r="T121" i="8"/>
  <c r="T221" i="8"/>
  <c r="T223" i="8"/>
  <c r="AA245" i="8"/>
  <c r="T482" i="8"/>
  <c r="T478" i="8"/>
  <c r="T111" i="8"/>
  <c r="AA235" i="8"/>
  <c r="T288" i="8"/>
  <c r="T183" i="8"/>
  <c r="AA225" i="8"/>
  <c r="I75" i="8"/>
  <c r="AA135" i="8"/>
  <c r="T263" i="8"/>
  <c r="T467" i="8"/>
  <c r="T133" i="8"/>
  <c r="T277" i="8"/>
  <c r="T207" i="8"/>
  <c r="AA415" i="8"/>
  <c r="AA250" i="8"/>
  <c r="T271" i="8"/>
  <c r="AA240" i="8"/>
  <c r="T146" i="8"/>
  <c r="T131" i="8"/>
  <c r="T358" i="8"/>
  <c r="T157" i="8"/>
  <c r="T468" i="8"/>
  <c r="T137" i="8"/>
  <c r="T403" i="8"/>
  <c r="AA480" i="8"/>
  <c r="T262" i="8"/>
  <c r="AA340" i="8"/>
  <c r="T231" i="8"/>
  <c r="AA460" i="8"/>
  <c r="T496" i="8"/>
  <c r="T293" i="8"/>
  <c r="AA450" i="8"/>
  <c r="T481" i="8"/>
  <c r="T337" i="8"/>
  <c r="AA195" i="8"/>
  <c r="T242" i="8"/>
  <c r="T161" i="8"/>
  <c r="T431" i="8"/>
  <c r="T227" i="8"/>
  <c r="G89" i="8"/>
  <c r="T402" i="8"/>
  <c r="T171" i="8"/>
  <c r="T362" i="8"/>
  <c r="AA430" i="8"/>
  <c r="Q35" i="8"/>
  <c r="T506" i="8"/>
  <c r="AA455" i="8"/>
  <c r="AA465" i="8"/>
  <c r="AA150" i="8"/>
  <c r="T173" i="8"/>
  <c r="AA325" i="8"/>
  <c r="T376" i="8"/>
  <c r="T322" i="8"/>
  <c r="T166" i="8"/>
  <c r="T213" i="8"/>
  <c r="AA490" i="8"/>
  <c r="T338" i="8"/>
  <c r="T433" i="8"/>
  <c r="T152" i="8"/>
  <c r="T371" i="8"/>
  <c r="AA345" i="8"/>
  <c r="AA435" i="8"/>
  <c r="T303" i="8"/>
  <c r="T301" i="8"/>
  <c r="T503" i="8"/>
  <c r="AA160" i="8"/>
  <c r="T203" i="8"/>
  <c r="T118" i="8"/>
  <c r="T346" i="8"/>
  <c r="T228" i="8"/>
  <c r="T501" i="8"/>
  <c r="AA280" i="8"/>
  <c r="T443" i="8"/>
  <c r="T312" i="8"/>
  <c r="T188" i="8"/>
  <c r="T266" i="8"/>
  <c r="T442" i="8"/>
  <c r="T252" i="8"/>
  <c r="T267" i="8"/>
  <c r="AA255" i="8"/>
  <c r="T332" i="8"/>
  <c r="L64" i="8"/>
  <c r="S29" i="8"/>
  <c r="S34" i="8"/>
  <c r="P44" i="8"/>
  <c r="T132" i="8"/>
  <c r="T237" i="8"/>
  <c r="T167" i="8"/>
  <c r="AA270" i="8"/>
  <c r="T342" i="8"/>
  <c r="T273" i="8"/>
  <c r="T451" i="8"/>
  <c r="T123" i="8"/>
  <c r="T348" i="8"/>
  <c r="AA175" i="8"/>
  <c r="T367" i="8"/>
  <c r="T176" i="8"/>
  <c r="U15" i="8"/>
  <c r="T268" i="8"/>
  <c r="T286" i="8"/>
  <c r="AA440" i="8"/>
  <c r="S30" i="8"/>
  <c r="AA395" i="8"/>
  <c r="T296" i="8"/>
  <c r="T386" i="8"/>
  <c r="T512" i="8"/>
  <c r="G85" i="8"/>
  <c r="T321" i="8"/>
  <c r="T287" i="8"/>
  <c r="T222" i="8"/>
  <c r="T128" i="8"/>
  <c r="T331" i="8"/>
  <c r="AA335" i="8"/>
  <c r="T113" i="8"/>
  <c r="N50" i="8"/>
  <c r="T441" i="8"/>
  <c r="AA420" i="8"/>
  <c r="T356" i="8"/>
  <c r="M59" i="8"/>
  <c r="T141" i="8"/>
  <c r="T178" i="8"/>
  <c r="T406" i="8"/>
  <c r="AA475" i="8"/>
  <c r="T208" i="8"/>
  <c r="T412" i="8"/>
  <c r="T513" i="8"/>
  <c r="T232" i="8"/>
  <c r="T473" i="8"/>
  <c r="T452" i="8"/>
  <c r="M55" i="8"/>
  <c r="AA185" i="8"/>
  <c r="AA295" i="8"/>
  <c r="T497" i="8"/>
  <c r="T318" i="8"/>
  <c r="AA300" i="8"/>
  <c r="T317" i="8"/>
  <c r="T143" i="8"/>
  <c r="AA205" i="8"/>
  <c r="AA180" i="8"/>
  <c r="AA500" i="8"/>
  <c r="T258" i="8"/>
  <c r="AA285" i="8"/>
  <c r="T138" i="8"/>
  <c r="T343" i="8"/>
  <c r="T328" i="8"/>
  <c r="T477" i="8"/>
  <c r="AA330" i="8"/>
  <c r="T378" i="8"/>
  <c r="T456" i="8"/>
  <c r="T236" i="8"/>
  <c r="AA375" i="8"/>
  <c r="T493" i="8"/>
  <c r="AA305" i="8"/>
  <c r="T206" i="8"/>
  <c r="T191" i="8"/>
  <c r="AA370" i="8"/>
  <c r="T202" i="8"/>
  <c r="V14" i="8"/>
  <c r="T396" i="8"/>
  <c r="L60" i="8"/>
  <c r="T361" i="8"/>
  <c r="H84" i="8"/>
  <c r="J70" i="8"/>
  <c r="T198" i="8"/>
  <c r="T511" i="8"/>
  <c r="T472" i="8"/>
  <c r="AA125" i="8"/>
  <c r="T447" i="8"/>
  <c r="T351" i="8"/>
  <c r="T201" i="8"/>
  <c r="T392" i="8"/>
  <c r="T142" i="8"/>
  <c r="K65" i="8"/>
  <c r="E99" i="8"/>
  <c r="D99" i="8"/>
  <c r="E95" i="8"/>
  <c r="D95" i="8"/>
  <c r="AB190" i="8" l="1"/>
  <c r="L65" i="8"/>
  <c r="U351" i="8"/>
  <c r="U511" i="8"/>
  <c r="U361" i="8"/>
  <c r="U202" i="8"/>
  <c r="AB305" i="8"/>
  <c r="U456" i="8"/>
  <c r="U328" i="8"/>
  <c r="U258" i="8"/>
  <c r="U143" i="8"/>
  <c r="U497" i="8"/>
  <c r="U452" i="8"/>
  <c r="U412" i="8"/>
  <c r="U178" i="8"/>
  <c r="AB420" i="8"/>
  <c r="AB335" i="8"/>
  <c r="U287" i="8"/>
  <c r="U386" i="8"/>
  <c r="AB440" i="8"/>
  <c r="U176" i="8"/>
  <c r="U123" i="8"/>
  <c r="AB270" i="8"/>
  <c r="U332" i="8"/>
  <c r="U442" i="8"/>
  <c r="U443" i="8"/>
  <c r="U346" i="8"/>
  <c r="U503" i="8"/>
  <c r="AB345" i="8"/>
  <c r="U338" i="8"/>
  <c r="U322" i="8"/>
  <c r="AB150" i="8"/>
  <c r="R35" i="8"/>
  <c r="U402" i="8"/>
  <c r="U161" i="8"/>
  <c r="U481" i="8"/>
  <c r="AB460" i="8"/>
  <c r="AB480" i="8"/>
  <c r="U157" i="8"/>
  <c r="AB240" i="8"/>
  <c r="U207" i="8"/>
  <c r="U263" i="8"/>
  <c r="U183" i="8"/>
  <c r="U478" i="8"/>
  <c r="U221" i="8"/>
  <c r="U401" i="8"/>
  <c r="U276" i="8"/>
  <c r="U126" i="8"/>
  <c r="AB170" i="8"/>
  <c r="U368" i="8"/>
  <c r="U327" i="8"/>
  <c r="U438" i="8"/>
  <c r="U218" i="8"/>
  <c r="AB220" i="8"/>
  <c r="AB260" i="8"/>
  <c r="U316" i="8"/>
  <c r="AB470" i="8"/>
  <c r="U246" i="8"/>
  <c r="U248" i="8"/>
  <c r="U182" i="8"/>
  <c r="AB405" i="8"/>
  <c r="AB350" i="8"/>
  <c r="U177" i="8"/>
  <c r="U326" i="8"/>
  <c r="U153" i="8"/>
  <c r="AB215" i="8"/>
  <c r="U306" i="8"/>
  <c r="U462" i="8"/>
  <c r="U398" i="8"/>
  <c r="L69" i="8"/>
  <c r="U20" i="8"/>
  <c r="U282" i="8"/>
  <c r="AB425" i="8"/>
  <c r="U181" i="8"/>
  <c r="U382" i="8"/>
  <c r="U292" i="8"/>
  <c r="U261" i="8"/>
  <c r="U446" i="8"/>
  <c r="U163" i="8"/>
  <c r="U272" i="8"/>
  <c r="U307" i="8"/>
  <c r="U151" i="8"/>
  <c r="U313" i="8"/>
  <c r="AB510" i="8"/>
  <c r="U278" i="8"/>
  <c r="U257" i="8"/>
  <c r="U212" i="8"/>
  <c r="U24" i="8"/>
  <c r="T34" i="8"/>
  <c r="U142" i="8"/>
  <c r="U447" i="8"/>
  <c r="U198" i="8"/>
  <c r="M60" i="8"/>
  <c r="AB370" i="8"/>
  <c r="U493" i="8"/>
  <c r="U378" i="8"/>
  <c r="U343" i="8"/>
  <c r="AB500" i="8"/>
  <c r="U317" i="8"/>
  <c r="AB295" i="8"/>
  <c r="U473" i="8"/>
  <c r="U208" i="8"/>
  <c r="U141" i="8"/>
  <c r="U441" i="8"/>
  <c r="U331" i="8"/>
  <c r="U321" i="8"/>
  <c r="U296" i="8"/>
  <c r="U286" i="8"/>
  <c r="U367" i="8"/>
  <c r="U451" i="8"/>
  <c r="U167" i="8"/>
  <c r="AB255" i="8"/>
  <c r="U266" i="8"/>
  <c r="AB280" i="8"/>
  <c r="U118" i="8"/>
  <c r="U301" i="8"/>
  <c r="U371" i="8"/>
  <c r="AB490" i="8"/>
  <c r="U376" i="8"/>
  <c r="AB465" i="8"/>
  <c r="AB430" i="8"/>
  <c r="H89" i="8"/>
  <c r="U242" i="8"/>
  <c r="AB450" i="8"/>
  <c r="U231" i="8"/>
  <c r="U403" i="8"/>
  <c r="U358" i="8"/>
  <c r="U271" i="8"/>
  <c r="U277" i="8"/>
  <c r="AB135" i="8"/>
  <c r="U288" i="8"/>
  <c r="U482" i="8"/>
  <c r="U121" i="8"/>
  <c r="G90" i="8"/>
  <c r="U283" i="8"/>
  <c r="U397" i="8"/>
  <c r="U388" i="8"/>
  <c r="U366" i="8"/>
  <c r="Q40" i="8"/>
  <c r="U122" i="8"/>
  <c r="U457" i="8"/>
  <c r="U411" i="8"/>
  <c r="U238" i="8"/>
  <c r="U211" i="8"/>
  <c r="AB495" i="8"/>
  <c r="U341" i="8"/>
  <c r="U381" i="8"/>
  <c r="AB165" i="8"/>
  <c r="U186" i="8"/>
  <c r="U373" i="8"/>
  <c r="U256" i="8"/>
  <c r="U486" i="8"/>
  <c r="U196" i="8"/>
  <c r="U158" i="8"/>
  <c r="U352" i="8"/>
  <c r="U308" i="8"/>
  <c r="T25" i="8"/>
  <c r="AB400" i="8"/>
  <c r="U226" i="8"/>
  <c r="AB485" i="8"/>
  <c r="J79" i="8"/>
  <c r="U217" i="8"/>
  <c r="U172" i="8"/>
  <c r="U492" i="8"/>
  <c r="AB310" i="8"/>
  <c r="U423" i="8"/>
  <c r="U476" i="8"/>
  <c r="AB155" i="8"/>
  <c r="U407" i="8"/>
  <c r="U241" i="8"/>
  <c r="U323" i="8"/>
  <c r="U502" i="8"/>
  <c r="AB410" i="8"/>
  <c r="U448" i="8"/>
  <c r="U453" i="8"/>
  <c r="U353" i="8"/>
  <c r="U136" i="8"/>
  <c r="N59" i="8"/>
  <c r="T29" i="8"/>
  <c r="O54" i="8"/>
  <c r="V19" i="8"/>
  <c r="U392" i="8"/>
  <c r="AB125" i="8"/>
  <c r="K70" i="8"/>
  <c r="U396" i="8"/>
  <c r="U191" i="8"/>
  <c r="AB375" i="8"/>
  <c r="AB330" i="8"/>
  <c r="U138" i="8"/>
  <c r="AB180" i="8"/>
  <c r="AB300" i="8"/>
  <c r="AB185" i="8"/>
  <c r="U232" i="8"/>
  <c r="AB475" i="8"/>
  <c r="O50" i="8"/>
  <c r="U128" i="8"/>
  <c r="H85" i="8"/>
  <c r="AB395" i="8"/>
  <c r="U268" i="8"/>
  <c r="AB175" i="8"/>
  <c r="U273" i="8"/>
  <c r="U237" i="8"/>
  <c r="U267" i="8"/>
  <c r="U188" i="8"/>
  <c r="U501" i="8"/>
  <c r="U203" i="8"/>
  <c r="U303" i="8"/>
  <c r="U152" i="8"/>
  <c r="U213" i="8"/>
  <c r="AB325" i="8"/>
  <c r="AB455" i="8"/>
  <c r="U362" i="8"/>
  <c r="U227" i="8"/>
  <c r="AB195" i="8"/>
  <c r="U293" i="8"/>
  <c r="AB340" i="8"/>
  <c r="U137" i="8"/>
  <c r="U131" i="8"/>
  <c r="AB250" i="8"/>
  <c r="U133" i="8"/>
  <c r="J75" i="8"/>
  <c r="AB235" i="8"/>
  <c r="AB245" i="8"/>
  <c r="G94" i="8"/>
  <c r="AB210" i="8"/>
  <c r="U417" i="8"/>
  <c r="U117" i="8"/>
  <c r="U387" i="8"/>
  <c r="U422" i="8"/>
  <c r="U458" i="8"/>
  <c r="U426" i="8"/>
  <c r="U487" i="8"/>
  <c r="U193" i="8"/>
  <c r="U251" i="8"/>
  <c r="K74" i="8"/>
  <c r="U333" i="8"/>
  <c r="AB115" i="8"/>
  <c r="U281" i="8"/>
  <c r="AB275" i="8"/>
  <c r="U297" i="8"/>
  <c r="U116" i="8"/>
  <c r="U302" i="8"/>
  <c r="U377" i="8"/>
  <c r="U243" i="8"/>
  <c r="U428" i="8"/>
  <c r="U127" i="8"/>
  <c r="U437" i="8"/>
  <c r="AB365" i="8"/>
  <c r="U432" i="8"/>
  <c r="U498" i="8"/>
  <c r="U162" i="8"/>
  <c r="U311" i="8"/>
  <c r="AB230" i="8"/>
  <c r="U488" i="8"/>
  <c r="U148" i="8"/>
  <c r="U247" i="8"/>
  <c r="AB380" i="8"/>
  <c r="U197" i="8"/>
  <c r="U216" i="8"/>
  <c r="U483" i="8"/>
  <c r="AB145" i="8"/>
  <c r="AB360" i="8"/>
  <c r="U347" i="8"/>
  <c r="AB385" i="8"/>
  <c r="U363" i="8"/>
  <c r="AB390" i="8"/>
  <c r="U187" i="8"/>
  <c r="Q44" i="8"/>
  <c r="F95" i="8"/>
  <c r="P49" i="8"/>
  <c r="R39" i="8"/>
  <c r="F99" i="8"/>
  <c r="U201" i="8"/>
  <c r="U472" i="8"/>
  <c r="I84" i="8"/>
  <c r="W14" i="8"/>
  <c r="U206" i="8"/>
  <c r="U236" i="8"/>
  <c r="U477" i="8"/>
  <c r="AB285" i="8"/>
  <c r="AB205" i="8"/>
  <c r="U318" i="8"/>
  <c r="N55" i="8"/>
  <c r="U513" i="8"/>
  <c r="U406" i="8"/>
  <c r="U356" i="8"/>
  <c r="U113" i="8"/>
  <c r="U222" i="8"/>
  <c r="U512" i="8"/>
  <c r="T30" i="8"/>
  <c r="V15" i="8"/>
  <c r="U348" i="8"/>
  <c r="U342" i="8"/>
  <c r="U132" i="8"/>
  <c r="M64" i="8"/>
  <c r="U252" i="8"/>
  <c r="U312" i="8"/>
  <c r="U228" i="8"/>
  <c r="AB160" i="8"/>
  <c r="AB435" i="8"/>
  <c r="U433" i="8"/>
  <c r="U166" i="8"/>
  <c r="U173" i="8"/>
  <c r="U506" i="8"/>
  <c r="U171" i="8"/>
  <c r="U431" i="8"/>
  <c r="U337" i="8"/>
  <c r="U496" i="8"/>
  <c r="U262" i="8"/>
  <c r="U468" i="8"/>
  <c r="U146" i="8"/>
  <c r="AB415" i="8"/>
  <c r="U467" i="8"/>
  <c r="AB225" i="8"/>
  <c r="U111" i="8"/>
  <c r="U223" i="8"/>
  <c r="U461" i="8"/>
  <c r="U421" i="8"/>
  <c r="AB315" i="8"/>
  <c r="U508" i="8"/>
  <c r="U291" i="8"/>
  <c r="AB120" i="8"/>
  <c r="U408" i="8"/>
  <c r="U357" i="8"/>
  <c r="AB140" i="8"/>
  <c r="U418" i="8"/>
  <c r="U463" i="8"/>
  <c r="U253" i="8"/>
  <c r="U192" i="8"/>
  <c r="U372" i="8"/>
  <c r="AB265" i="8"/>
  <c r="U298" i="8"/>
  <c r="U233" i="8"/>
  <c r="U168" i="8"/>
  <c r="AB320" i="8"/>
  <c r="U156" i="8"/>
  <c r="AB505" i="8"/>
  <c r="U391" i="8"/>
  <c r="U147" i="8"/>
  <c r="P45" i="8"/>
  <c r="U466" i="8"/>
  <c r="AB355" i="8"/>
  <c r="I80" i="8"/>
  <c r="U112" i="8"/>
  <c r="U427" i="8"/>
  <c r="AB445" i="8"/>
  <c r="AB130" i="8"/>
  <c r="U413" i="8"/>
  <c r="U507" i="8"/>
  <c r="U491" i="8"/>
  <c r="U393" i="8"/>
  <c r="AB200" i="8"/>
  <c r="U416" i="8"/>
  <c r="U471" i="8"/>
  <c r="U336" i="8"/>
  <c r="AB290" i="8"/>
  <c r="U383" i="8"/>
  <c r="U436" i="8"/>
  <c r="D104" i="8"/>
  <c r="E100" i="8"/>
  <c r="D100" i="8"/>
  <c r="E104" i="8"/>
  <c r="AC190" i="8" l="1"/>
  <c r="W19" i="8"/>
  <c r="U34" i="8"/>
  <c r="AC290" i="8"/>
  <c r="AC200" i="8"/>
  <c r="V413" i="8"/>
  <c r="V112" i="8"/>
  <c r="Q45" i="8"/>
  <c r="V156" i="8"/>
  <c r="V298" i="8"/>
  <c r="AC140" i="8"/>
  <c r="V291" i="8"/>
  <c r="V461" i="8"/>
  <c r="V467" i="8"/>
  <c r="V262" i="8"/>
  <c r="V171" i="8"/>
  <c r="V433" i="8"/>
  <c r="V312" i="8"/>
  <c r="V342" i="8"/>
  <c r="V512" i="8"/>
  <c r="V406" i="8"/>
  <c r="AC205" i="8"/>
  <c r="V206" i="8"/>
  <c r="V201" i="8"/>
  <c r="G95" i="8"/>
  <c r="V363" i="8"/>
  <c r="AC145" i="8"/>
  <c r="AC380" i="8"/>
  <c r="AC230" i="8"/>
  <c r="V432" i="8"/>
  <c r="V428" i="8"/>
  <c r="V116" i="8"/>
  <c r="AC115" i="8"/>
  <c r="V193" i="8"/>
  <c r="V422" i="8"/>
  <c r="AC210" i="8"/>
  <c r="K75" i="8"/>
  <c r="V137" i="8"/>
  <c r="V227" i="8"/>
  <c r="V213" i="8"/>
  <c r="V501" i="8"/>
  <c r="V273" i="8"/>
  <c r="I85" i="8"/>
  <c r="V232" i="8"/>
  <c r="V138" i="8"/>
  <c r="V396" i="8"/>
  <c r="V136" i="8"/>
  <c r="AC410" i="8"/>
  <c r="V407" i="8"/>
  <c r="AC310" i="8"/>
  <c r="K79" i="8"/>
  <c r="U25" i="8"/>
  <c r="V196" i="8"/>
  <c r="V186" i="8"/>
  <c r="AC495" i="8"/>
  <c r="V457" i="8"/>
  <c r="V388" i="8"/>
  <c r="V121" i="8"/>
  <c r="V277" i="8"/>
  <c r="V231" i="8"/>
  <c r="AC430" i="8"/>
  <c r="V371" i="8"/>
  <c r="V266" i="8"/>
  <c r="V367" i="8"/>
  <c r="V331" i="8"/>
  <c r="V473" i="8"/>
  <c r="V343" i="8"/>
  <c r="N60" i="8"/>
  <c r="V278" i="8"/>
  <c r="V307" i="8"/>
  <c r="V261" i="8"/>
  <c r="AC425" i="8"/>
  <c r="V398" i="8"/>
  <c r="V153" i="8"/>
  <c r="AC405" i="8"/>
  <c r="AC470" i="8"/>
  <c r="V218" i="8"/>
  <c r="AC170" i="8"/>
  <c r="V221" i="8"/>
  <c r="V207" i="8"/>
  <c r="AC460" i="8"/>
  <c r="S35" i="8"/>
  <c r="AC345" i="8"/>
  <c r="V442" i="8"/>
  <c r="V176" i="8"/>
  <c r="AC335" i="8"/>
  <c r="V452" i="8"/>
  <c r="V328" i="8"/>
  <c r="V361" i="8"/>
  <c r="R44" i="8"/>
  <c r="P54" i="8"/>
  <c r="V24" i="8"/>
  <c r="V336" i="8"/>
  <c r="V393" i="8"/>
  <c r="AC130" i="8"/>
  <c r="J80" i="8"/>
  <c r="V147" i="8"/>
  <c r="AC320" i="8"/>
  <c r="AC265" i="8"/>
  <c r="V253" i="8"/>
  <c r="V357" i="8"/>
  <c r="V508" i="8"/>
  <c r="V223" i="8"/>
  <c r="AC415" i="8"/>
  <c r="V496" i="8"/>
  <c r="V506" i="8"/>
  <c r="AC435" i="8"/>
  <c r="V252" i="8"/>
  <c r="V348" i="8"/>
  <c r="V222" i="8"/>
  <c r="V513" i="8"/>
  <c r="AC285" i="8"/>
  <c r="X14" i="8"/>
  <c r="G99" i="8"/>
  <c r="AC385" i="8"/>
  <c r="V483" i="8"/>
  <c r="V247" i="8"/>
  <c r="V311" i="8"/>
  <c r="AC365" i="8"/>
  <c r="V243" i="8"/>
  <c r="V297" i="8"/>
  <c r="V333" i="8"/>
  <c r="V487" i="8"/>
  <c r="V387" i="8"/>
  <c r="H94" i="8"/>
  <c r="V133" i="8"/>
  <c r="AC340" i="8"/>
  <c r="V362" i="8"/>
  <c r="V152" i="8"/>
  <c r="V188" i="8"/>
  <c r="AC175" i="8"/>
  <c r="V128" i="8"/>
  <c r="AC185" i="8"/>
  <c r="AC330" i="8"/>
  <c r="L70" i="8"/>
  <c r="V353" i="8"/>
  <c r="V502" i="8"/>
  <c r="AC155" i="8"/>
  <c r="V492" i="8"/>
  <c r="AC485" i="8"/>
  <c r="V308" i="8"/>
  <c r="V486" i="8"/>
  <c r="AC165" i="8"/>
  <c r="V211" i="8"/>
  <c r="V122" i="8"/>
  <c r="V397" i="8"/>
  <c r="V482" i="8"/>
  <c r="V271" i="8"/>
  <c r="AC450" i="8"/>
  <c r="AC465" i="8"/>
  <c r="V301" i="8"/>
  <c r="AC255" i="8"/>
  <c r="V286" i="8"/>
  <c r="V441" i="8"/>
  <c r="AC295" i="8"/>
  <c r="V378" i="8"/>
  <c r="V198" i="8"/>
  <c r="AC510" i="8"/>
  <c r="V272" i="8"/>
  <c r="V292" i="8"/>
  <c r="V282" i="8"/>
  <c r="V462" i="8"/>
  <c r="V326" i="8"/>
  <c r="V182" i="8"/>
  <c r="V316" i="8"/>
  <c r="V438" i="8"/>
  <c r="V126" i="8"/>
  <c r="V478" i="8"/>
  <c r="AC240" i="8"/>
  <c r="V481" i="8"/>
  <c r="AC150" i="8"/>
  <c r="V503" i="8"/>
  <c r="V332" i="8"/>
  <c r="AC440" i="8"/>
  <c r="AC420" i="8"/>
  <c r="V497" i="8"/>
  <c r="V456" i="8"/>
  <c r="V511" i="8"/>
  <c r="F104" i="8"/>
  <c r="N64" i="8"/>
  <c r="S39" i="8"/>
  <c r="U29" i="8"/>
  <c r="V436" i="8"/>
  <c r="V471" i="8"/>
  <c r="V491" i="8"/>
  <c r="AC445" i="8"/>
  <c r="AC355" i="8"/>
  <c r="V391" i="8"/>
  <c r="V168" i="8"/>
  <c r="V372" i="8"/>
  <c r="V463" i="8"/>
  <c r="V408" i="8"/>
  <c r="AC315" i="8"/>
  <c r="V111" i="8"/>
  <c r="V146" i="8"/>
  <c r="V337" i="8"/>
  <c r="V173" i="8"/>
  <c r="AC160" i="8"/>
  <c r="W15" i="8"/>
  <c r="V113" i="8"/>
  <c r="O55" i="8"/>
  <c r="V477" i="8"/>
  <c r="J84" i="8"/>
  <c r="V187" i="8"/>
  <c r="V347" i="8"/>
  <c r="V216" i="8"/>
  <c r="V148" i="8"/>
  <c r="V162" i="8"/>
  <c r="V437" i="8"/>
  <c r="V377" i="8"/>
  <c r="AC275" i="8"/>
  <c r="L74" i="8"/>
  <c r="V426" i="8"/>
  <c r="V117" i="8"/>
  <c r="AC245" i="8"/>
  <c r="AC250" i="8"/>
  <c r="V293" i="8"/>
  <c r="AC455" i="8"/>
  <c r="V303" i="8"/>
  <c r="V267" i="8"/>
  <c r="V268" i="8"/>
  <c r="P50" i="8"/>
  <c r="AC300" i="8"/>
  <c r="AC375" i="8"/>
  <c r="AC125" i="8"/>
  <c r="V453" i="8"/>
  <c r="V323" i="8"/>
  <c r="V476" i="8"/>
  <c r="V172" i="8"/>
  <c r="V226" i="8"/>
  <c r="V352" i="8"/>
  <c r="V256" i="8"/>
  <c r="V381" i="8"/>
  <c r="V238" i="8"/>
  <c r="R40" i="8"/>
  <c r="V283" i="8"/>
  <c r="V288" i="8"/>
  <c r="V358" i="8"/>
  <c r="V242" i="8"/>
  <c r="V376" i="8"/>
  <c r="V118" i="8"/>
  <c r="V167" i="8"/>
  <c r="V296" i="8"/>
  <c r="V141" i="8"/>
  <c r="V317" i="8"/>
  <c r="V493" i="8"/>
  <c r="V447" i="8"/>
  <c r="V212" i="8"/>
  <c r="V313" i="8"/>
  <c r="V163" i="8"/>
  <c r="V382" i="8"/>
  <c r="V20" i="8"/>
  <c r="V306" i="8"/>
  <c r="V177" i="8"/>
  <c r="V248" i="8"/>
  <c r="AC260" i="8"/>
  <c r="V327" i="8"/>
  <c r="V276" i="8"/>
  <c r="V183" i="8"/>
  <c r="V157" i="8"/>
  <c r="V161" i="8"/>
  <c r="V322" i="8"/>
  <c r="V346" i="8"/>
  <c r="AC270" i="8"/>
  <c r="V386" i="8"/>
  <c r="V178" i="8"/>
  <c r="V143" i="8"/>
  <c r="AC305" i="8"/>
  <c r="V351" i="8"/>
  <c r="Q49" i="8"/>
  <c r="O59" i="8"/>
  <c r="F100" i="8"/>
  <c r="V383" i="8"/>
  <c r="V416" i="8"/>
  <c r="V507" i="8"/>
  <c r="V427" i="8"/>
  <c r="V466" i="8"/>
  <c r="AC505" i="8"/>
  <c r="V233" i="8"/>
  <c r="V192" i="8"/>
  <c r="V418" i="8"/>
  <c r="AC120" i="8"/>
  <c r="V421" i="8"/>
  <c r="AC225" i="8"/>
  <c r="V468" i="8"/>
  <c r="V431" i="8"/>
  <c r="V166" i="8"/>
  <c r="V228" i="8"/>
  <c r="V132" i="8"/>
  <c r="U30" i="8"/>
  <c r="V356" i="8"/>
  <c r="V318" i="8"/>
  <c r="V236" i="8"/>
  <c r="V472" i="8"/>
  <c r="AC390" i="8"/>
  <c r="AC360" i="8"/>
  <c r="V197" i="8"/>
  <c r="V488" i="8"/>
  <c r="V498" i="8"/>
  <c r="V127" i="8"/>
  <c r="V302" i="8"/>
  <c r="V281" i="8"/>
  <c r="V251" i="8"/>
  <c r="V458" i="8"/>
  <c r="V417" i="8"/>
  <c r="AC235" i="8"/>
  <c r="V131" i="8"/>
  <c r="AC195" i="8"/>
  <c r="AC325" i="8"/>
  <c r="V203" i="8"/>
  <c r="V237" i="8"/>
  <c r="AC395" i="8"/>
  <c r="AC475" i="8"/>
  <c r="AC180" i="8"/>
  <c r="V191" i="8"/>
  <c r="V392" i="8"/>
  <c r="V448" i="8"/>
  <c r="V241" i="8"/>
  <c r="V423" i="8"/>
  <c r="V217" i="8"/>
  <c r="AC400" i="8"/>
  <c r="V158" i="8"/>
  <c r="V373" i="8"/>
  <c r="V341" i="8"/>
  <c r="V411" i="8"/>
  <c r="V366" i="8"/>
  <c r="H90" i="8"/>
  <c r="AC135" i="8"/>
  <c r="V403" i="8"/>
  <c r="I89" i="8"/>
  <c r="AC490" i="8"/>
  <c r="AC280" i="8"/>
  <c r="V451" i="8"/>
  <c r="V321" i="8"/>
  <c r="V208" i="8"/>
  <c r="AC500" i="8"/>
  <c r="AC370" i="8"/>
  <c r="V142" i="8"/>
  <c r="V257" i="8"/>
  <c r="V151" i="8"/>
  <c r="V446" i="8"/>
  <c r="V181" i="8"/>
  <c r="M69" i="8"/>
  <c r="AC215" i="8"/>
  <c r="AC350" i="8"/>
  <c r="V246" i="8"/>
  <c r="AC220" i="8"/>
  <c r="V368" i="8"/>
  <c r="V401" i="8"/>
  <c r="V263" i="8"/>
  <c r="AC480" i="8"/>
  <c r="V402" i="8"/>
  <c r="V338" i="8"/>
  <c r="V443" i="8"/>
  <c r="V123" i="8"/>
  <c r="V287" i="8"/>
  <c r="V412" i="8"/>
  <c r="V258" i="8"/>
  <c r="V202" i="8"/>
  <c r="M65" i="8"/>
  <c r="E109" i="8"/>
  <c r="D109" i="8"/>
  <c r="E105" i="8"/>
  <c r="D105" i="8"/>
  <c r="AD190" i="8" l="1"/>
  <c r="AD395" i="8"/>
  <c r="W476" i="8"/>
  <c r="W471" i="8"/>
  <c r="W292" i="8"/>
  <c r="W271" i="8"/>
  <c r="W211" i="8"/>
  <c r="AD485" i="8"/>
  <c r="W128" i="8"/>
  <c r="W362" i="8"/>
  <c r="W387" i="8"/>
  <c r="W243" i="8"/>
  <c r="W483" i="8"/>
  <c r="AD285" i="8"/>
  <c r="W252" i="8"/>
  <c r="W253" i="8"/>
  <c r="W442" i="8"/>
  <c r="AD425" i="8"/>
  <c r="O60" i="8"/>
  <c r="W367" i="8"/>
  <c r="W231" i="8"/>
  <c r="W457" i="8"/>
  <c r="V25" i="8"/>
  <c r="AD410" i="8"/>
  <c r="W232" i="8"/>
  <c r="W213" i="8"/>
  <c r="AD210" i="8"/>
  <c r="W116" i="8"/>
  <c r="AD380" i="8"/>
  <c r="W201" i="8"/>
  <c r="W512" i="8"/>
  <c r="W171" i="8"/>
  <c r="W291" i="8"/>
  <c r="W156" i="8"/>
  <c r="AD200" i="8"/>
  <c r="W287" i="8"/>
  <c r="AD135" i="8"/>
  <c r="W127" i="8"/>
  <c r="W192" i="8"/>
  <c r="W20" i="8"/>
  <c r="W283" i="8"/>
  <c r="W267" i="8"/>
  <c r="W187" i="8"/>
  <c r="W408" i="8"/>
  <c r="W478" i="8"/>
  <c r="AD255" i="8"/>
  <c r="W353" i="8"/>
  <c r="K80" i="8"/>
  <c r="P59" i="8"/>
  <c r="Q54" i="8"/>
  <c r="W402" i="8"/>
  <c r="W341" i="8"/>
  <c r="W318" i="8"/>
  <c r="W427" i="8"/>
  <c r="W157" i="8"/>
  <c r="W376" i="8"/>
  <c r="AD250" i="8"/>
  <c r="W391" i="8"/>
  <c r="W182" i="8"/>
  <c r="W207" i="8"/>
  <c r="N69" i="8"/>
  <c r="F109" i="8"/>
  <c r="W202" i="8"/>
  <c r="W123" i="8"/>
  <c r="AD480" i="8"/>
  <c r="AD220" i="8"/>
  <c r="W257" i="8"/>
  <c r="W208" i="8"/>
  <c r="AD490" i="8"/>
  <c r="I90" i="8"/>
  <c r="W373" i="8"/>
  <c r="W423" i="8"/>
  <c r="W191" i="8"/>
  <c r="W237" i="8"/>
  <c r="W131" i="8"/>
  <c r="W251" i="8"/>
  <c r="W498" i="8"/>
  <c r="AD390" i="8"/>
  <c r="W356" i="8"/>
  <c r="W166" i="8"/>
  <c r="W421" i="8"/>
  <c r="W233" i="8"/>
  <c r="W507" i="8"/>
  <c r="W143" i="8"/>
  <c r="W346" i="8"/>
  <c r="W183" i="8"/>
  <c r="W248" i="8"/>
  <c r="W382" i="8"/>
  <c r="W447" i="8"/>
  <c r="W296" i="8"/>
  <c r="W242" i="8"/>
  <c r="S40" i="8"/>
  <c r="W352" i="8"/>
  <c r="W323" i="8"/>
  <c r="AD300" i="8"/>
  <c r="W303" i="8"/>
  <c r="AD245" i="8"/>
  <c r="AD275" i="8"/>
  <c r="W148" i="8"/>
  <c r="K84" i="8"/>
  <c r="X15" i="8"/>
  <c r="W146" i="8"/>
  <c r="W463" i="8"/>
  <c r="AD355" i="8"/>
  <c r="W436" i="8"/>
  <c r="G104" i="8"/>
  <c r="AD420" i="8"/>
  <c r="AD150" i="8"/>
  <c r="W126" i="8"/>
  <c r="W326" i="8"/>
  <c r="W272" i="8"/>
  <c r="AD295" i="8"/>
  <c r="W301" i="8"/>
  <c r="W482" i="8"/>
  <c r="AD165" i="8"/>
  <c r="W492" i="8"/>
  <c r="M70" i="8"/>
  <c r="AD175" i="8"/>
  <c r="AD340" i="8"/>
  <c r="W487" i="8"/>
  <c r="AD365" i="8"/>
  <c r="AD385" i="8"/>
  <c r="W513" i="8"/>
  <c r="AD435" i="8"/>
  <c r="W223" i="8"/>
  <c r="AD265" i="8"/>
  <c r="AD130" i="8"/>
  <c r="W452" i="8"/>
  <c r="AD345" i="8"/>
  <c r="W221" i="8"/>
  <c r="AD405" i="8"/>
  <c r="W261" i="8"/>
  <c r="W343" i="8"/>
  <c r="W266" i="8"/>
  <c r="W277" i="8"/>
  <c r="AD495" i="8"/>
  <c r="L79" i="8"/>
  <c r="W136" i="8"/>
  <c r="J85" i="8"/>
  <c r="W227" i="8"/>
  <c r="W422" i="8"/>
  <c r="W428" i="8"/>
  <c r="AD145" i="8"/>
  <c r="W206" i="8"/>
  <c r="W342" i="8"/>
  <c r="W262" i="8"/>
  <c r="AD140" i="8"/>
  <c r="R45" i="8"/>
  <c r="AD290" i="8"/>
  <c r="N65" i="8"/>
  <c r="W151" i="8"/>
  <c r="W392" i="8"/>
  <c r="AD225" i="8"/>
  <c r="AD260" i="8"/>
  <c r="W256" i="8"/>
  <c r="W337" i="8"/>
  <c r="W378" i="8"/>
  <c r="R49" i="8"/>
  <c r="V29" i="8"/>
  <c r="S44" i="8"/>
  <c r="V34" i="8"/>
  <c r="O64" i="8"/>
  <c r="W24" i="8"/>
  <c r="AD215" i="8"/>
  <c r="AD195" i="8"/>
  <c r="AD305" i="8"/>
  <c r="W162" i="8"/>
  <c r="AD415" i="8"/>
  <c r="W258" i="8"/>
  <c r="W443" i="8"/>
  <c r="W263" i="8"/>
  <c r="W246" i="8"/>
  <c r="W181" i="8"/>
  <c r="W142" i="8"/>
  <c r="W321" i="8"/>
  <c r="J89" i="8"/>
  <c r="W366" i="8"/>
  <c r="W158" i="8"/>
  <c r="W241" i="8"/>
  <c r="AD180" i="8"/>
  <c r="W203" i="8"/>
  <c r="AD235" i="8"/>
  <c r="W281" i="8"/>
  <c r="W488" i="8"/>
  <c r="W472" i="8"/>
  <c r="V30" i="8"/>
  <c r="W431" i="8"/>
  <c r="AD120" i="8"/>
  <c r="AD505" i="8"/>
  <c r="W416" i="8"/>
  <c r="W178" i="8"/>
  <c r="W322" i="8"/>
  <c r="W276" i="8"/>
  <c r="W177" i="8"/>
  <c r="W163" i="8"/>
  <c r="W493" i="8"/>
  <c r="W167" i="8"/>
  <c r="W358" i="8"/>
  <c r="W238" i="8"/>
  <c r="W226" i="8"/>
  <c r="W453" i="8"/>
  <c r="Q50" i="8"/>
  <c r="AD455" i="8"/>
  <c r="W117" i="8"/>
  <c r="W377" i="8"/>
  <c r="W216" i="8"/>
  <c r="W477" i="8"/>
  <c r="AD160" i="8"/>
  <c r="W111" i="8"/>
  <c r="W372" i="8"/>
  <c r="AD445" i="8"/>
  <c r="W511" i="8"/>
  <c r="AD440" i="8"/>
  <c r="W481" i="8"/>
  <c r="W438" i="8"/>
  <c r="W462" i="8"/>
  <c r="AD510" i="8"/>
  <c r="W441" i="8"/>
  <c r="AD465" i="8"/>
  <c r="W397" i="8"/>
  <c r="W486" i="8"/>
  <c r="AD155" i="8"/>
  <c r="AD330" i="8"/>
  <c r="W188" i="8"/>
  <c r="W133" i="8"/>
  <c r="W333" i="8"/>
  <c r="W311" i="8"/>
  <c r="H99" i="8"/>
  <c r="W222" i="8"/>
  <c r="W506" i="8"/>
  <c r="W508" i="8"/>
  <c r="AD320" i="8"/>
  <c r="W393" i="8"/>
  <c r="AD335" i="8"/>
  <c r="T35" i="8"/>
  <c r="AD170" i="8"/>
  <c r="W153" i="8"/>
  <c r="W307" i="8"/>
  <c r="W473" i="8"/>
  <c r="W371" i="8"/>
  <c r="W121" i="8"/>
  <c r="W186" i="8"/>
  <c r="AD310" i="8"/>
  <c r="W396" i="8"/>
  <c r="W273" i="8"/>
  <c r="W137" i="8"/>
  <c r="W193" i="8"/>
  <c r="W432" i="8"/>
  <c r="W363" i="8"/>
  <c r="AD205" i="8"/>
  <c r="W312" i="8"/>
  <c r="W467" i="8"/>
  <c r="W112" i="8"/>
  <c r="F105" i="8"/>
  <c r="AD500" i="8"/>
  <c r="W458" i="8"/>
  <c r="G100" i="8"/>
  <c r="W141" i="8"/>
  <c r="M74" i="8"/>
  <c r="W497" i="8"/>
  <c r="W328" i="8"/>
  <c r="T39" i="8"/>
  <c r="X19" i="8"/>
  <c r="W368" i="8"/>
  <c r="AD280" i="8"/>
  <c r="W217" i="8"/>
  <c r="AD360" i="8"/>
  <c r="W228" i="8"/>
  <c r="AD270" i="8"/>
  <c r="W212" i="8"/>
  <c r="AD375" i="8"/>
  <c r="W113" i="8"/>
  <c r="W503" i="8"/>
  <c r="AD470" i="8"/>
  <c r="W412" i="8"/>
  <c r="W338" i="8"/>
  <c r="W401" i="8"/>
  <c r="AD350" i="8"/>
  <c r="W446" i="8"/>
  <c r="AD370" i="8"/>
  <c r="W451" i="8"/>
  <c r="W403" i="8"/>
  <c r="W411" i="8"/>
  <c r="AD400" i="8"/>
  <c r="W448" i="8"/>
  <c r="AD475" i="8"/>
  <c r="AD325" i="8"/>
  <c r="W417" i="8"/>
  <c r="W302" i="8"/>
  <c r="W197" i="8"/>
  <c r="W236" i="8"/>
  <c r="W132" i="8"/>
  <c r="W468" i="8"/>
  <c r="W418" i="8"/>
  <c r="W466" i="8"/>
  <c r="W383" i="8"/>
  <c r="W351" i="8"/>
  <c r="W386" i="8"/>
  <c r="W161" i="8"/>
  <c r="W327" i="8"/>
  <c r="W306" i="8"/>
  <c r="W313" i="8"/>
  <c r="W317" i="8"/>
  <c r="W118" i="8"/>
  <c r="W288" i="8"/>
  <c r="W381" i="8"/>
  <c r="W172" i="8"/>
  <c r="AD125" i="8"/>
  <c r="W268" i="8"/>
  <c r="W293" i="8"/>
  <c r="W426" i="8"/>
  <c r="W437" i="8"/>
  <c r="W347" i="8"/>
  <c r="P55" i="8"/>
  <c r="W173" i="8"/>
  <c r="AD315" i="8"/>
  <c r="W168" i="8"/>
  <c r="W491" i="8"/>
  <c r="W456" i="8"/>
  <c r="W332" i="8"/>
  <c r="AD240" i="8"/>
  <c r="W316" i="8"/>
  <c r="W282" i="8"/>
  <c r="W198" i="8"/>
  <c r="W286" i="8"/>
  <c r="AD450" i="8"/>
  <c r="W122" i="8"/>
  <c r="W308" i="8"/>
  <c r="W502" i="8"/>
  <c r="AD185" i="8"/>
  <c r="W152" i="8"/>
  <c r="I94" i="8"/>
  <c r="W297" i="8"/>
  <c r="W247" i="8"/>
  <c r="Y14" i="8"/>
  <c r="W348" i="8"/>
  <c r="W496" i="8"/>
  <c r="W357" i="8"/>
  <c r="W147" i="8"/>
  <c r="W336" i="8"/>
  <c r="W361" i="8"/>
  <c r="W176" i="8"/>
  <c r="AD460" i="8"/>
  <c r="W218" i="8"/>
  <c r="W398" i="8"/>
  <c r="W278" i="8"/>
  <c r="W331" i="8"/>
  <c r="AD430" i="8"/>
  <c r="W388" i="8"/>
  <c r="W196" i="8"/>
  <c r="W407" i="8"/>
  <c r="W138" i="8"/>
  <c r="W501" i="8"/>
  <c r="L75" i="8"/>
  <c r="AD115" i="8"/>
  <c r="AD230" i="8"/>
  <c r="H95" i="8"/>
  <c r="W406" i="8"/>
  <c r="W433" i="8"/>
  <c r="W461" i="8"/>
  <c r="W298" i="8"/>
  <c r="W413" i="8"/>
  <c r="F110" i="8"/>
  <c r="D110" i="8"/>
  <c r="AE190" i="8" l="1"/>
  <c r="X461" i="8"/>
  <c r="AE230" i="8"/>
  <c r="X138" i="8"/>
  <c r="AE430" i="8"/>
  <c r="X218" i="8"/>
  <c r="X336" i="8"/>
  <c r="X348" i="8"/>
  <c r="J94" i="8"/>
  <c r="X308" i="8"/>
  <c r="X198" i="8"/>
  <c r="X332" i="8"/>
  <c r="AE315" i="8"/>
  <c r="X437" i="8"/>
  <c r="AE125" i="8"/>
  <c r="X118" i="8"/>
  <c r="X327" i="8"/>
  <c r="X383" i="8"/>
  <c r="X132" i="8"/>
  <c r="X417" i="8"/>
  <c r="AE400" i="8"/>
  <c r="AE370" i="8"/>
  <c r="X338" i="8"/>
  <c r="X113" i="8"/>
  <c r="X228" i="8"/>
  <c r="X368" i="8"/>
  <c r="X497" i="8"/>
  <c r="X458" i="8"/>
  <c r="X363" i="8"/>
  <c r="X273" i="8"/>
  <c r="X121" i="8"/>
  <c r="X153" i="8"/>
  <c r="X393" i="8"/>
  <c r="X222" i="8"/>
  <c r="X133" i="8"/>
  <c r="X486" i="8"/>
  <c r="AE510" i="8"/>
  <c r="AE440" i="8"/>
  <c r="X111" i="8"/>
  <c r="X377" i="8"/>
  <c r="X453" i="8"/>
  <c r="X167" i="8"/>
  <c r="X276" i="8"/>
  <c r="AE505" i="8"/>
  <c r="X472" i="8"/>
  <c r="X203" i="8"/>
  <c r="X366" i="8"/>
  <c r="X181" i="8"/>
  <c r="X258" i="8"/>
  <c r="AE195" i="8"/>
  <c r="X378" i="8"/>
  <c r="AE225" i="8"/>
  <c r="AE290" i="8"/>
  <c r="X342" i="8"/>
  <c r="X422" i="8"/>
  <c r="M79" i="8"/>
  <c r="X343" i="8"/>
  <c r="AE345" i="8"/>
  <c r="X223" i="8"/>
  <c r="AE365" i="8"/>
  <c r="N70" i="8"/>
  <c r="X301" i="8"/>
  <c r="X126" i="8"/>
  <c r="X436" i="8"/>
  <c r="Y15" i="8"/>
  <c r="AE245" i="8"/>
  <c r="X352" i="8"/>
  <c r="X447" i="8"/>
  <c r="X346" i="8"/>
  <c r="X421" i="8"/>
  <c r="X498" i="8"/>
  <c r="X191" i="8"/>
  <c r="AE490" i="8"/>
  <c r="AE480" i="8"/>
  <c r="AE250" i="8"/>
  <c r="X318" i="8"/>
  <c r="X478" i="8"/>
  <c r="X283" i="8"/>
  <c r="AE135" i="8"/>
  <c r="X291" i="8"/>
  <c r="AE380" i="8"/>
  <c r="X232" i="8"/>
  <c r="X231" i="8"/>
  <c r="X442" i="8"/>
  <c r="X483" i="8"/>
  <c r="X128" i="8"/>
  <c r="X292" i="8"/>
  <c r="G110" i="8"/>
  <c r="Y19" i="8"/>
  <c r="N74" i="8"/>
  <c r="T44" i="8"/>
  <c r="W34" i="8"/>
  <c r="Q59" i="8"/>
  <c r="X433" i="8"/>
  <c r="AE115" i="8"/>
  <c r="X407" i="8"/>
  <c r="X331" i="8"/>
  <c r="AE460" i="8"/>
  <c r="X147" i="8"/>
  <c r="Z14" i="8"/>
  <c r="X152" i="8"/>
  <c r="X122" i="8"/>
  <c r="X282" i="8"/>
  <c r="X456" i="8"/>
  <c r="X173" i="8"/>
  <c r="X426" i="8"/>
  <c r="X172" i="8"/>
  <c r="X317" i="8"/>
  <c r="X161" i="8"/>
  <c r="X466" i="8"/>
  <c r="X236" i="8"/>
  <c r="AE325" i="8"/>
  <c r="X411" i="8"/>
  <c r="X446" i="8"/>
  <c r="X412" i="8"/>
  <c r="AE375" i="8"/>
  <c r="AE360" i="8"/>
  <c r="AE500" i="8"/>
  <c r="X467" i="8"/>
  <c r="X432" i="8"/>
  <c r="X396" i="8"/>
  <c r="X371" i="8"/>
  <c r="AE170" i="8"/>
  <c r="AE320" i="8"/>
  <c r="I99" i="8"/>
  <c r="X188" i="8"/>
  <c r="X397" i="8"/>
  <c r="X462" i="8"/>
  <c r="X511" i="8"/>
  <c r="AE160" i="8"/>
  <c r="X117" i="8"/>
  <c r="X226" i="8"/>
  <c r="X493" i="8"/>
  <c r="X322" i="8"/>
  <c r="AE120" i="8"/>
  <c r="X488" i="8"/>
  <c r="AE180" i="8"/>
  <c r="K89" i="8"/>
  <c r="X246" i="8"/>
  <c r="AE415" i="8"/>
  <c r="AE215" i="8"/>
  <c r="X337" i="8"/>
  <c r="X392" i="8"/>
  <c r="S45" i="8"/>
  <c r="X206" i="8"/>
  <c r="X227" i="8"/>
  <c r="AE495" i="8"/>
  <c r="X261" i="8"/>
  <c r="X452" i="8"/>
  <c r="AE435" i="8"/>
  <c r="X487" i="8"/>
  <c r="X492" i="8"/>
  <c r="AE295" i="8"/>
  <c r="AE150" i="8"/>
  <c r="AE355" i="8"/>
  <c r="L84" i="8"/>
  <c r="X303" i="8"/>
  <c r="T40" i="8"/>
  <c r="X382" i="8"/>
  <c r="X143" i="8"/>
  <c r="X166" i="8"/>
  <c r="X251" i="8"/>
  <c r="X423" i="8"/>
  <c r="X208" i="8"/>
  <c r="X123" i="8"/>
  <c r="X207" i="8"/>
  <c r="X376" i="8"/>
  <c r="X341" i="8"/>
  <c r="L80" i="8"/>
  <c r="X408" i="8"/>
  <c r="X20" i="8"/>
  <c r="X287" i="8"/>
  <c r="X171" i="8"/>
  <c r="X116" i="8"/>
  <c r="AE410" i="8"/>
  <c r="X367" i="8"/>
  <c r="X253" i="8"/>
  <c r="X243" i="8"/>
  <c r="AE485" i="8"/>
  <c r="X471" i="8"/>
  <c r="U39" i="8"/>
  <c r="X24" i="8"/>
  <c r="W29" i="8"/>
  <c r="X413" i="8"/>
  <c r="X406" i="8"/>
  <c r="M75" i="8"/>
  <c r="X196" i="8"/>
  <c r="X278" i="8"/>
  <c r="X176" i="8"/>
  <c r="X357" i="8"/>
  <c r="X247" i="8"/>
  <c r="AE185" i="8"/>
  <c r="AE450" i="8"/>
  <c r="X316" i="8"/>
  <c r="X491" i="8"/>
  <c r="Q55" i="8"/>
  <c r="X293" i="8"/>
  <c r="X381" i="8"/>
  <c r="X313" i="8"/>
  <c r="X386" i="8"/>
  <c r="X418" i="8"/>
  <c r="X197" i="8"/>
  <c r="AE475" i="8"/>
  <c r="X403" i="8"/>
  <c r="AE350" i="8"/>
  <c r="AE470" i="8"/>
  <c r="X212" i="8"/>
  <c r="X217" i="8"/>
  <c r="X141" i="8"/>
  <c r="G105" i="8"/>
  <c r="X312" i="8"/>
  <c r="X193" i="8"/>
  <c r="AE310" i="8"/>
  <c r="X473" i="8"/>
  <c r="U35" i="8"/>
  <c r="X508" i="8"/>
  <c r="X311" i="8"/>
  <c r="AE330" i="8"/>
  <c r="AE465" i="8"/>
  <c r="X438" i="8"/>
  <c r="AE445" i="8"/>
  <c r="X477" i="8"/>
  <c r="AE455" i="8"/>
  <c r="X238" i="8"/>
  <c r="X163" i="8"/>
  <c r="X178" i="8"/>
  <c r="X431" i="8"/>
  <c r="X281" i="8"/>
  <c r="X241" i="8"/>
  <c r="X321" i="8"/>
  <c r="X263" i="8"/>
  <c r="X162" i="8"/>
  <c r="X256" i="8"/>
  <c r="X151" i="8"/>
  <c r="AE140" i="8"/>
  <c r="AE145" i="8"/>
  <c r="K85" i="8"/>
  <c r="X277" i="8"/>
  <c r="AE405" i="8"/>
  <c r="AE130" i="8"/>
  <c r="X513" i="8"/>
  <c r="AE340" i="8"/>
  <c r="AE165" i="8"/>
  <c r="X272" i="8"/>
  <c r="AE420" i="8"/>
  <c r="X463" i="8"/>
  <c r="X148" i="8"/>
  <c r="AE300" i="8"/>
  <c r="X242" i="8"/>
  <c r="X248" i="8"/>
  <c r="X507" i="8"/>
  <c r="X356" i="8"/>
  <c r="X131" i="8"/>
  <c r="X373" i="8"/>
  <c r="X257" i="8"/>
  <c r="X202" i="8"/>
  <c r="X182" i="8"/>
  <c r="X157" i="8"/>
  <c r="X402" i="8"/>
  <c r="X353" i="8"/>
  <c r="X187" i="8"/>
  <c r="X192" i="8"/>
  <c r="AE200" i="8"/>
  <c r="X512" i="8"/>
  <c r="AE210" i="8"/>
  <c r="W25" i="8"/>
  <c r="P60" i="8"/>
  <c r="X252" i="8"/>
  <c r="X387" i="8"/>
  <c r="X211" i="8"/>
  <c r="X476" i="8"/>
  <c r="O69" i="8"/>
  <c r="P64" i="8"/>
  <c r="S49" i="8"/>
  <c r="R54" i="8"/>
  <c r="X298" i="8"/>
  <c r="I95" i="8"/>
  <c r="X501" i="8"/>
  <c r="X388" i="8"/>
  <c r="X398" i="8"/>
  <c r="X361" i="8"/>
  <c r="X496" i="8"/>
  <c r="X297" i="8"/>
  <c r="X502" i="8"/>
  <c r="X286" i="8"/>
  <c r="AE240" i="8"/>
  <c r="X168" i="8"/>
  <c r="X347" i="8"/>
  <c r="X268" i="8"/>
  <c r="X288" i="8"/>
  <c r="X306" i="8"/>
  <c r="X351" i="8"/>
  <c r="X468" i="8"/>
  <c r="X302" i="8"/>
  <c r="X448" i="8"/>
  <c r="X451" i="8"/>
  <c r="X401" i="8"/>
  <c r="X503" i="8"/>
  <c r="AE270" i="8"/>
  <c r="AE280" i="8"/>
  <c r="X328" i="8"/>
  <c r="H100" i="8"/>
  <c r="X112" i="8"/>
  <c r="AE205" i="8"/>
  <c r="X137" i="8"/>
  <c r="X186" i="8"/>
  <c r="X307" i="8"/>
  <c r="AE335" i="8"/>
  <c r="X506" i="8"/>
  <c r="X333" i="8"/>
  <c r="AE155" i="8"/>
  <c r="X441" i="8"/>
  <c r="X481" i="8"/>
  <c r="X372" i="8"/>
  <c r="X216" i="8"/>
  <c r="R50" i="8"/>
  <c r="X358" i="8"/>
  <c r="X177" i="8"/>
  <c r="X416" i="8"/>
  <c r="W30" i="8"/>
  <c r="AE235" i="8"/>
  <c r="X158" i="8"/>
  <c r="X142" i="8"/>
  <c r="X443" i="8"/>
  <c r="AE305" i="8"/>
  <c r="AE260" i="8"/>
  <c r="O65" i="8"/>
  <c r="X262" i="8"/>
  <c r="X428" i="8"/>
  <c r="X136" i="8"/>
  <c r="X266" i="8"/>
  <c r="X221" i="8"/>
  <c r="AE265" i="8"/>
  <c r="AE385" i="8"/>
  <c r="AE175" i="8"/>
  <c r="X482" i="8"/>
  <c r="X326" i="8"/>
  <c r="H104" i="8"/>
  <c r="X146" i="8"/>
  <c r="AE275" i="8"/>
  <c r="X323" i="8"/>
  <c r="X296" i="8"/>
  <c r="X183" i="8"/>
  <c r="X233" i="8"/>
  <c r="AE390" i="8"/>
  <c r="X237" i="8"/>
  <c r="J90" i="8"/>
  <c r="AE220" i="8"/>
  <c r="G109" i="8"/>
  <c r="X391" i="8"/>
  <c r="X427" i="8"/>
  <c r="AE255" i="8"/>
  <c r="X267" i="8"/>
  <c r="X127" i="8"/>
  <c r="X156" i="8"/>
  <c r="X201" i="8"/>
  <c r="X213" i="8"/>
  <c r="X457" i="8"/>
  <c r="AE425" i="8"/>
  <c r="AE285" i="8"/>
  <c r="X362" i="8"/>
  <c r="X271" i="8"/>
  <c r="AE395" i="8"/>
  <c r="AF190" i="8" l="1"/>
  <c r="Y427" i="8"/>
  <c r="P69" i="8"/>
  <c r="X34" i="8"/>
  <c r="N79" i="8"/>
  <c r="Y156" i="8"/>
  <c r="AF285" i="8"/>
  <c r="Y201" i="8"/>
  <c r="AF255" i="8"/>
  <c r="AF220" i="8"/>
  <c r="Y233" i="8"/>
  <c r="AF275" i="8"/>
  <c r="Y482" i="8"/>
  <c r="Y221" i="8"/>
  <c r="Y262" i="8"/>
  <c r="Y443" i="8"/>
  <c r="X30" i="8"/>
  <c r="S50" i="8"/>
  <c r="Y441" i="8"/>
  <c r="AF335" i="8"/>
  <c r="AF205" i="8"/>
  <c r="AF280" i="8"/>
  <c r="Y451" i="8"/>
  <c r="Y351" i="8"/>
  <c r="Y347" i="8"/>
  <c r="Y502" i="8"/>
  <c r="Y398" i="8"/>
  <c r="Y298" i="8"/>
  <c r="Y252" i="8"/>
  <c r="Y512" i="8"/>
  <c r="Y353" i="8"/>
  <c r="Y202" i="8"/>
  <c r="Y356" i="8"/>
  <c r="AF300" i="8"/>
  <c r="Y272" i="8"/>
  <c r="AF130" i="8"/>
  <c r="AF145" i="8"/>
  <c r="Y162" i="8"/>
  <c r="Y281" i="8"/>
  <c r="Y238" i="8"/>
  <c r="Y438" i="8"/>
  <c r="Y508" i="8"/>
  <c r="Y193" i="8"/>
  <c r="Y217" i="8"/>
  <c r="Y403" i="8"/>
  <c r="Y386" i="8"/>
  <c r="R55" i="8"/>
  <c r="AF185" i="8"/>
  <c r="Y278" i="8"/>
  <c r="Y413" i="8"/>
  <c r="Y471" i="8"/>
  <c r="Y367" i="8"/>
  <c r="Y287" i="8"/>
  <c r="Y341" i="8"/>
  <c r="Y208" i="8"/>
  <c r="Y143" i="8"/>
  <c r="M84" i="8"/>
  <c r="Y492" i="8"/>
  <c r="Y261" i="8"/>
  <c r="T45" i="8"/>
  <c r="AF415" i="8"/>
  <c r="Y488" i="8"/>
  <c r="Y226" i="8"/>
  <c r="Y462" i="8"/>
  <c r="AF320" i="8"/>
  <c r="Y432" i="8"/>
  <c r="AF375" i="8"/>
  <c r="AF325" i="8"/>
  <c r="Y317" i="8"/>
  <c r="Y456" i="8"/>
  <c r="AA14" i="8"/>
  <c r="Y407" i="8"/>
  <c r="H110" i="8"/>
  <c r="Y442" i="8"/>
  <c r="Y291" i="8"/>
  <c r="Y318" i="8"/>
  <c r="Y191" i="8"/>
  <c r="Y447" i="8"/>
  <c r="Y436" i="8"/>
  <c r="AF365" i="8"/>
  <c r="AF225" i="8"/>
  <c r="Y181" i="8"/>
  <c r="AF505" i="8"/>
  <c r="Y377" i="8"/>
  <c r="Y486" i="8"/>
  <c r="Y153" i="8"/>
  <c r="Y228" i="8"/>
  <c r="AF400" i="8"/>
  <c r="Y327" i="8"/>
  <c r="AF315" i="8"/>
  <c r="K94" i="8"/>
  <c r="AF430" i="8"/>
  <c r="S54" i="8"/>
  <c r="X29" i="8"/>
  <c r="U44" i="8"/>
  <c r="AF395" i="8"/>
  <c r="K90" i="8"/>
  <c r="Y183" i="8"/>
  <c r="Y146" i="8"/>
  <c r="AF175" i="8"/>
  <c r="Y266" i="8"/>
  <c r="P65" i="8"/>
  <c r="Y142" i="8"/>
  <c r="Y416" i="8"/>
  <c r="Y216" i="8"/>
  <c r="AF155" i="8"/>
  <c r="Y307" i="8"/>
  <c r="Y112" i="8"/>
  <c r="AF270" i="8"/>
  <c r="Y448" i="8"/>
  <c r="Y306" i="8"/>
  <c r="Y168" i="8"/>
  <c r="Y297" i="8"/>
  <c r="Y388" i="8"/>
  <c r="Y476" i="8"/>
  <c r="Q60" i="8"/>
  <c r="AF200" i="8"/>
  <c r="Y402" i="8"/>
  <c r="Y257" i="8"/>
  <c r="Y507" i="8"/>
  <c r="Y148" i="8"/>
  <c r="AF165" i="8"/>
  <c r="AF405" i="8"/>
  <c r="AF140" i="8"/>
  <c r="Y263" i="8"/>
  <c r="Y431" i="8"/>
  <c r="AF455" i="8"/>
  <c r="AF465" i="8"/>
  <c r="V35" i="8"/>
  <c r="Y312" i="8"/>
  <c r="Y212" i="8"/>
  <c r="AF475" i="8"/>
  <c r="Y313" i="8"/>
  <c r="Y491" i="8"/>
  <c r="Y247" i="8"/>
  <c r="Y196" i="8"/>
  <c r="AF485" i="8"/>
  <c r="AF410" i="8"/>
  <c r="Y20" i="8"/>
  <c r="Y376" i="8"/>
  <c r="Y423" i="8"/>
  <c r="Y382" i="8"/>
  <c r="AF355" i="8"/>
  <c r="Y487" i="8"/>
  <c r="AF495" i="8"/>
  <c r="Y392" i="8"/>
  <c r="Y246" i="8"/>
  <c r="AF120" i="8"/>
  <c r="Y117" i="8"/>
  <c r="Y397" i="8"/>
  <c r="AF170" i="8"/>
  <c r="Y467" i="8"/>
  <c r="Y412" i="8"/>
  <c r="Y236" i="8"/>
  <c r="Y172" i="8"/>
  <c r="Y282" i="8"/>
  <c r="Y147" i="8"/>
  <c r="AF115" i="8"/>
  <c r="Y292" i="8"/>
  <c r="Y231" i="8"/>
  <c r="AF135" i="8"/>
  <c r="AF250" i="8"/>
  <c r="Y498" i="8"/>
  <c r="Y352" i="8"/>
  <c r="Y126" i="8"/>
  <c r="Y223" i="8"/>
  <c r="Y422" i="8"/>
  <c r="Y378" i="8"/>
  <c r="Y366" i="8"/>
  <c r="Y276" i="8"/>
  <c r="Y111" i="8"/>
  <c r="Y133" i="8"/>
  <c r="Y121" i="8"/>
  <c r="Y458" i="8"/>
  <c r="Y113" i="8"/>
  <c r="Y417" i="8"/>
  <c r="Y118" i="8"/>
  <c r="Y332" i="8"/>
  <c r="Y348" i="8"/>
  <c r="Y138" i="8"/>
  <c r="T49" i="8"/>
  <c r="Y24" i="8"/>
  <c r="O74" i="8"/>
  <c r="Y271" i="8"/>
  <c r="Y457" i="8"/>
  <c r="Y127" i="8"/>
  <c r="Y391" i="8"/>
  <c r="Y237" i="8"/>
  <c r="Y296" i="8"/>
  <c r="I104" i="8"/>
  <c r="AF385" i="8"/>
  <c r="Y136" i="8"/>
  <c r="AF260" i="8"/>
  <c r="Y158" i="8"/>
  <c r="Y177" i="8"/>
  <c r="Y372" i="8"/>
  <c r="Y333" i="8"/>
  <c r="Y186" i="8"/>
  <c r="I100" i="8"/>
  <c r="Y503" i="8"/>
  <c r="Y302" i="8"/>
  <c r="Y288" i="8"/>
  <c r="AF240" i="8"/>
  <c r="Y496" i="8"/>
  <c r="Y501" i="8"/>
  <c r="Y211" i="8"/>
  <c r="X25" i="8"/>
  <c r="Y192" i="8"/>
  <c r="Y157" i="8"/>
  <c r="Y373" i="8"/>
  <c r="Y248" i="8"/>
  <c r="Y463" i="8"/>
  <c r="AF340" i="8"/>
  <c r="Y277" i="8"/>
  <c r="Y151" i="8"/>
  <c r="Y321" i="8"/>
  <c r="Y178" i="8"/>
  <c r="Y477" i="8"/>
  <c r="AF330" i="8"/>
  <c r="Y473" i="8"/>
  <c r="H105" i="8"/>
  <c r="AF470" i="8"/>
  <c r="Y197" i="8"/>
  <c r="Y381" i="8"/>
  <c r="Y316" i="8"/>
  <c r="Y357" i="8"/>
  <c r="N75" i="8"/>
  <c r="Y243" i="8"/>
  <c r="Y116" i="8"/>
  <c r="Y408" i="8"/>
  <c r="Y207" i="8"/>
  <c r="Y251" i="8"/>
  <c r="U40" i="8"/>
  <c r="AF150" i="8"/>
  <c r="AF435" i="8"/>
  <c r="Y227" i="8"/>
  <c r="Y337" i="8"/>
  <c r="L89" i="8"/>
  <c r="Y322" i="8"/>
  <c r="AF160" i="8"/>
  <c r="Y188" i="8"/>
  <c r="Y371" i="8"/>
  <c r="AF500" i="8"/>
  <c r="Y446" i="8"/>
  <c r="Y466" i="8"/>
  <c r="Y426" i="8"/>
  <c r="Y122" i="8"/>
  <c r="AF460" i="8"/>
  <c r="Y433" i="8"/>
  <c r="Y128" i="8"/>
  <c r="Y232" i="8"/>
  <c r="Y283" i="8"/>
  <c r="AF480" i="8"/>
  <c r="Y421" i="8"/>
  <c r="AF245" i="8"/>
  <c r="Y301" i="8"/>
  <c r="AF345" i="8"/>
  <c r="Y342" i="8"/>
  <c r="AF195" i="8"/>
  <c r="Y203" i="8"/>
  <c r="Y167" i="8"/>
  <c r="AF440" i="8"/>
  <c r="Y222" i="8"/>
  <c r="Y273" i="8"/>
  <c r="Y497" i="8"/>
  <c r="Y338" i="8"/>
  <c r="Y132" i="8"/>
  <c r="AF125" i="8"/>
  <c r="Y198" i="8"/>
  <c r="Y336" i="8"/>
  <c r="AF230" i="8"/>
  <c r="Q64" i="8"/>
  <c r="V39" i="8"/>
  <c r="R59" i="8"/>
  <c r="Z19" i="8"/>
  <c r="AF425" i="8"/>
  <c r="Y362" i="8"/>
  <c r="Y213" i="8"/>
  <c r="Y267" i="8"/>
  <c r="H109" i="8"/>
  <c r="AF390" i="8"/>
  <c r="Y323" i="8"/>
  <c r="Y326" i="8"/>
  <c r="AF265" i="8"/>
  <c r="Y428" i="8"/>
  <c r="AF305" i="8"/>
  <c r="AF235" i="8"/>
  <c r="Y358" i="8"/>
  <c r="Y481" i="8"/>
  <c r="Y506" i="8"/>
  <c r="Y137" i="8"/>
  <c r="Y328" i="8"/>
  <c r="Y401" i="8"/>
  <c r="Y468" i="8"/>
  <c r="Y268" i="8"/>
  <c r="Y286" i="8"/>
  <c r="Y361" i="8"/>
  <c r="J95" i="8"/>
  <c r="Y387" i="8"/>
  <c r="AF210" i="8"/>
  <c r="Y187" i="8"/>
  <c r="Y182" i="8"/>
  <c r="Y131" i="8"/>
  <c r="Y242" i="8"/>
  <c r="AF420" i="8"/>
  <c r="Y513" i="8"/>
  <c r="L85" i="8"/>
  <c r="Y256" i="8"/>
  <c r="Y241" i="8"/>
  <c r="Y163" i="8"/>
  <c r="AF445" i="8"/>
  <c r="Y311" i="8"/>
  <c r="AF310" i="8"/>
  <c r="Y141" i="8"/>
  <c r="AF350" i="8"/>
  <c r="Y418" i="8"/>
  <c r="Y293" i="8"/>
  <c r="AF450" i="8"/>
  <c r="Y176" i="8"/>
  <c r="Y406" i="8"/>
  <c r="Y253" i="8"/>
  <c r="Y171" i="8"/>
  <c r="M80" i="8"/>
  <c r="Y123" i="8"/>
  <c r="Y166" i="8"/>
  <c r="Y303" i="8"/>
  <c r="AF295" i="8"/>
  <c r="Y452" i="8"/>
  <c r="Y206" i="8"/>
  <c r="AF215" i="8"/>
  <c r="AF180" i="8"/>
  <c r="Y493" i="8"/>
  <c r="Y511" i="8"/>
  <c r="J99" i="8"/>
  <c r="Y396" i="8"/>
  <c r="AF360" i="8"/>
  <c r="Y411" i="8"/>
  <c r="Y161" i="8"/>
  <c r="Y173" i="8"/>
  <c r="Y152" i="8"/>
  <c r="Y331" i="8"/>
  <c r="Y483" i="8"/>
  <c r="AF380" i="8"/>
  <c r="Y478" i="8"/>
  <c r="AF490" i="8"/>
  <c r="Y346" i="8"/>
  <c r="Z15" i="8"/>
  <c r="O70" i="8"/>
  <c r="Y343" i="8"/>
  <c r="AF290" i="8"/>
  <c r="Y258" i="8"/>
  <c r="Y472" i="8"/>
  <c r="Y453" i="8"/>
  <c r="AF510" i="8"/>
  <c r="Y393" i="8"/>
  <c r="Y363" i="8"/>
  <c r="Y368" i="8"/>
  <c r="AF370" i="8"/>
  <c r="Y383" i="8"/>
  <c r="Y437" i="8"/>
  <c r="Y308" i="8"/>
  <c r="Y218" i="8"/>
  <c r="Y461" i="8"/>
  <c r="AG190" i="8" l="1"/>
  <c r="R64" i="8"/>
  <c r="N84" i="8"/>
  <c r="O79" i="8"/>
  <c r="Z437" i="8"/>
  <c r="Z363" i="8"/>
  <c r="Z472" i="8"/>
  <c r="P70" i="8"/>
  <c r="Z478" i="8"/>
  <c r="Z152" i="8"/>
  <c r="AG360" i="8"/>
  <c r="Z493" i="8"/>
  <c r="Z452" i="8"/>
  <c r="Z123" i="8"/>
  <c r="Z406" i="8"/>
  <c r="Z418" i="8"/>
  <c r="Z311" i="8"/>
  <c r="Z256" i="8"/>
  <c r="Z242" i="8"/>
  <c r="AG210" i="8"/>
  <c r="Z286" i="8"/>
  <c r="Z328" i="8"/>
  <c r="Z358" i="8"/>
  <c r="AG265" i="8"/>
  <c r="I109" i="8"/>
  <c r="AG425" i="8"/>
  <c r="AG125" i="8"/>
  <c r="Z273" i="8"/>
  <c r="Z203" i="8"/>
  <c r="Z301" i="8"/>
  <c r="Z283" i="8"/>
  <c r="AG460" i="8"/>
  <c r="Z446" i="8"/>
  <c r="AG160" i="8"/>
  <c r="Z227" i="8"/>
  <c r="Z251" i="8"/>
  <c r="Z243" i="8"/>
  <c r="Z381" i="8"/>
  <c r="Z473" i="8"/>
  <c r="Z321" i="8"/>
  <c r="Z463" i="8"/>
  <c r="Z192" i="8"/>
  <c r="Z496" i="8"/>
  <c r="Z503" i="8"/>
  <c r="Z372" i="8"/>
  <c r="Z136" i="8"/>
  <c r="Z237" i="8"/>
  <c r="Z271" i="8"/>
  <c r="Z138" i="8"/>
  <c r="Z417" i="8"/>
  <c r="Z133" i="8"/>
  <c r="Z378" i="8"/>
  <c r="Z352" i="8"/>
  <c r="Z231" i="8"/>
  <c r="Z282" i="8"/>
  <c r="Z467" i="8"/>
  <c r="AG120" i="8"/>
  <c r="Z487" i="8"/>
  <c r="Z376" i="8"/>
  <c r="Z196" i="8"/>
  <c r="AG475" i="8"/>
  <c r="AG465" i="8"/>
  <c r="AG140" i="8"/>
  <c r="Z507" i="8"/>
  <c r="R60" i="8"/>
  <c r="Z168" i="8"/>
  <c r="Z112" i="8"/>
  <c r="Z416" i="8"/>
  <c r="AG175" i="8"/>
  <c r="AG395" i="8"/>
  <c r="AG430" i="8"/>
  <c r="AG400" i="8"/>
  <c r="Z486" i="8"/>
  <c r="AG225" i="8"/>
  <c r="Z191" i="8"/>
  <c r="I110" i="8"/>
  <c r="Z317" i="8"/>
  <c r="AG320" i="8"/>
  <c r="AG415" i="8"/>
  <c r="Z287" i="8"/>
  <c r="Z278" i="8"/>
  <c r="Z403" i="8"/>
  <c r="Z438" i="8"/>
  <c r="AG145" i="8"/>
  <c r="Z356" i="8"/>
  <c r="Z252" i="8"/>
  <c r="Z347" i="8"/>
  <c r="AG205" i="8"/>
  <c r="Y30" i="8"/>
  <c r="Z482" i="8"/>
  <c r="AG255" i="8"/>
  <c r="AA19" i="8"/>
  <c r="P74" i="8"/>
  <c r="V44" i="8"/>
  <c r="Y34" i="8"/>
  <c r="Z461" i="8"/>
  <c r="Z383" i="8"/>
  <c r="Z393" i="8"/>
  <c r="Z258" i="8"/>
  <c r="AA15" i="8"/>
  <c r="AG380" i="8"/>
  <c r="Z173" i="8"/>
  <c r="Z396" i="8"/>
  <c r="AG180" i="8"/>
  <c r="AG295" i="8"/>
  <c r="N80" i="8"/>
  <c r="Z176" i="8"/>
  <c r="AG350" i="8"/>
  <c r="AG445" i="8"/>
  <c r="M85" i="8"/>
  <c r="Z131" i="8"/>
  <c r="Z387" i="8"/>
  <c r="Z268" i="8"/>
  <c r="Z137" i="8"/>
  <c r="AG235" i="8"/>
  <c r="Z326" i="8"/>
  <c r="Z267" i="8"/>
  <c r="AG230" i="8"/>
  <c r="Z132" i="8"/>
  <c r="Z222" i="8"/>
  <c r="AG195" i="8"/>
  <c r="AG245" i="8"/>
  <c r="Z232" i="8"/>
  <c r="Z122" i="8"/>
  <c r="AG500" i="8"/>
  <c r="Z322" i="8"/>
  <c r="AG435" i="8"/>
  <c r="Z207" i="8"/>
  <c r="O75" i="8"/>
  <c r="Z197" i="8"/>
  <c r="AG330" i="8"/>
  <c r="Z151" i="8"/>
  <c r="Z248" i="8"/>
  <c r="Y25" i="8"/>
  <c r="AG240" i="8"/>
  <c r="J100" i="8"/>
  <c r="Z177" i="8"/>
  <c r="AG385" i="8"/>
  <c r="Z391" i="8"/>
  <c r="Z348" i="8"/>
  <c r="Z113" i="8"/>
  <c r="Z111" i="8"/>
  <c r="Z422" i="8"/>
  <c r="Z498" i="8"/>
  <c r="Z292" i="8"/>
  <c r="Z172" i="8"/>
  <c r="AG170" i="8"/>
  <c r="Z246" i="8"/>
  <c r="AG355" i="8"/>
  <c r="Z20" i="8"/>
  <c r="Z247" i="8"/>
  <c r="Z212" i="8"/>
  <c r="AG455" i="8"/>
  <c r="AG405" i="8"/>
  <c r="Z257" i="8"/>
  <c r="Z476" i="8"/>
  <c r="Z306" i="8"/>
  <c r="Z307" i="8"/>
  <c r="Z142" i="8"/>
  <c r="Z146" i="8"/>
  <c r="L94" i="8"/>
  <c r="Z228" i="8"/>
  <c r="Z377" i="8"/>
  <c r="AG365" i="8"/>
  <c r="Z318" i="8"/>
  <c r="Z407" i="8"/>
  <c r="AG325" i="8"/>
  <c r="Z462" i="8"/>
  <c r="U45" i="8"/>
  <c r="Z143" i="8"/>
  <c r="Z367" i="8"/>
  <c r="AG185" i="8"/>
  <c r="Z217" i="8"/>
  <c r="Z238" i="8"/>
  <c r="AG130" i="8"/>
  <c r="Z202" i="8"/>
  <c r="Z298" i="8"/>
  <c r="Z351" i="8"/>
  <c r="AG335" i="8"/>
  <c r="Z443" i="8"/>
  <c r="AG275" i="8"/>
  <c r="Z201" i="8"/>
  <c r="S59" i="8"/>
  <c r="Z24" i="8"/>
  <c r="Y29" i="8"/>
  <c r="Q69" i="8"/>
  <c r="Z218" i="8"/>
  <c r="AG370" i="8"/>
  <c r="AG510" i="8"/>
  <c r="AG290" i="8"/>
  <c r="Z346" i="8"/>
  <c r="Z483" i="8"/>
  <c r="Z161" i="8"/>
  <c r="K99" i="8"/>
  <c r="AG215" i="8"/>
  <c r="Z303" i="8"/>
  <c r="Z171" i="8"/>
  <c r="AG450" i="8"/>
  <c r="Z141" i="8"/>
  <c r="Z163" i="8"/>
  <c r="Z513" i="8"/>
  <c r="Z182" i="8"/>
  <c r="K95" i="8"/>
  <c r="Z468" i="8"/>
  <c r="Z506" i="8"/>
  <c r="AG305" i="8"/>
  <c r="Z323" i="8"/>
  <c r="Z213" i="8"/>
  <c r="Z336" i="8"/>
  <c r="Z338" i="8"/>
  <c r="AG440" i="8"/>
  <c r="Z342" i="8"/>
  <c r="Z421" i="8"/>
  <c r="Z128" i="8"/>
  <c r="Z426" i="8"/>
  <c r="Z371" i="8"/>
  <c r="M89" i="8"/>
  <c r="AG150" i="8"/>
  <c r="Z408" i="8"/>
  <c r="Z357" i="8"/>
  <c r="AG470" i="8"/>
  <c r="Z477" i="8"/>
  <c r="Z277" i="8"/>
  <c r="Z373" i="8"/>
  <c r="Z211" i="8"/>
  <c r="Z288" i="8"/>
  <c r="Z186" i="8"/>
  <c r="Z158" i="8"/>
  <c r="J104" i="8"/>
  <c r="Z127" i="8"/>
  <c r="Z332" i="8"/>
  <c r="Z458" i="8"/>
  <c r="Z276" i="8"/>
  <c r="Z223" i="8"/>
  <c r="AG250" i="8"/>
  <c r="AG115" i="8"/>
  <c r="Z236" i="8"/>
  <c r="Z397" i="8"/>
  <c r="Z392" i="8"/>
  <c r="Z382" i="8"/>
  <c r="AG410" i="8"/>
  <c r="Z491" i="8"/>
  <c r="Z312" i="8"/>
  <c r="Z431" i="8"/>
  <c r="AG165" i="8"/>
  <c r="Z402" i="8"/>
  <c r="Z388" i="8"/>
  <c r="Z448" i="8"/>
  <c r="AG155" i="8"/>
  <c r="Q65" i="8"/>
  <c r="Z183" i="8"/>
  <c r="AG315" i="8"/>
  <c r="AG505" i="8"/>
  <c r="Z436" i="8"/>
  <c r="Z291" i="8"/>
  <c r="AB14" i="8"/>
  <c r="AG375" i="8"/>
  <c r="Z226" i="8"/>
  <c r="Z261" i="8"/>
  <c r="Z208" i="8"/>
  <c r="Z471" i="8"/>
  <c r="S55" i="8"/>
  <c r="Z193" i="8"/>
  <c r="Z281" i="8"/>
  <c r="Z272" i="8"/>
  <c r="Z353" i="8"/>
  <c r="Z398" i="8"/>
  <c r="Z451" i="8"/>
  <c r="Z441" i="8"/>
  <c r="Z262" i="8"/>
  <c r="Z233" i="8"/>
  <c r="AG285" i="8"/>
  <c r="W39" i="8"/>
  <c r="U49" i="8"/>
  <c r="T54" i="8"/>
  <c r="Z308" i="8"/>
  <c r="Z368" i="8"/>
  <c r="Z453" i="8"/>
  <c r="Z343" i="8"/>
  <c r="AG490" i="8"/>
  <c r="Z331" i="8"/>
  <c r="Z411" i="8"/>
  <c r="Z511" i="8"/>
  <c r="Z206" i="8"/>
  <c r="Z166" i="8"/>
  <c r="Z253" i="8"/>
  <c r="Z293" i="8"/>
  <c r="AG310" i="8"/>
  <c r="Z241" i="8"/>
  <c r="AG420" i="8"/>
  <c r="Z187" i="8"/>
  <c r="Z361" i="8"/>
  <c r="Z401" i="8"/>
  <c r="Z481" i="8"/>
  <c r="Z428" i="8"/>
  <c r="AG390" i="8"/>
  <c r="Z362" i="8"/>
  <c r="Z198" i="8"/>
  <c r="Z497" i="8"/>
  <c r="Z167" i="8"/>
  <c r="AG345" i="8"/>
  <c r="AG480" i="8"/>
  <c r="Z433" i="8"/>
  <c r="Z466" i="8"/>
  <c r="Z188" i="8"/>
  <c r="Z337" i="8"/>
  <c r="V40" i="8"/>
  <c r="Z116" i="8"/>
  <c r="Z316" i="8"/>
  <c r="I105" i="8"/>
  <c r="Z178" i="8"/>
  <c r="AG340" i="8"/>
  <c r="Z157" i="8"/>
  <c r="Z501" i="8"/>
  <c r="Z302" i="8"/>
  <c r="Z333" i="8"/>
  <c r="AG260" i="8"/>
  <c r="Z296" i="8"/>
  <c r="Z457" i="8"/>
  <c r="Z118" i="8"/>
  <c r="Z121" i="8"/>
  <c r="Z366" i="8"/>
  <c r="Z126" i="8"/>
  <c r="AG135" i="8"/>
  <c r="Z147" i="8"/>
  <c r="Z412" i="8"/>
  <c r="Z117" i="8"/>
  <c r="AG495" i="8"/>
  <c r="Z423" i="8"/>
  <c r="AG485" i="8"/>
  <c r="Z313" i="8"/>
  <c r="W35" i="8"/>
  <c r="Z263" i="8"/>
  <c r="Z148" i="8"/>
  <c r="AG200" i="8"/>
  <c r="Z297" i="8"/>
  <c r="AG270" i="8"/>
  <c r="Z216" i="8"/>
  <c r="Z266" i="8"/>
  <c r="L90" i="8"/>
  <c r="Z327" i="8"/>
  <c r="Z153" i="8"/>
  <c r="Z181" i="8"/>
  <c r="Z447" i="8"/>
  <c r="Z442" i="8"/>
  <c r="Z456" i="8"/>
  <c r="Z432" i="8"/>
  <c r="Z488" i="8"/>
  <c r="Z492" i="8"/>
  <c r="Z341" i="8"/>
  <c r="Z413" i="8"/>
  <c r="Z386" i="8"/>
  <c r="Z508" i="8"/>
  <c r="Z162" i="8"/>
  <c r="AG300" i="8"/>
  <c r="Z512" i="8"/>
  <c r="Z502" i="8"/>
  <c r="AG280" i="8"/>
  <c r="T50" i="8"/>
  <c r="Z221" i="8"/>
  <c r="AG220" i="8"/>
  <c r="Z156" i="8"/>
  <c r="Z427" i="8"/>
  <c r="AH190" i="8" l="1"/>
  <c r="N89" i="8"/>
  <c r="Z29" i="8"/>
  <c r="Q74" i="8"/>
  <c r="AA221" i="8"/>
  <c r="AA512" i="8"/>
  <c r="AA386" i="8"/>
  <c r="AA488" i="8"/>
  <c r="AA447" i="8"/>
  <c r="M90" i="8"/>
  <c r="AA297" i="8"/>
  <c r="X35" i="8"/>
  <c r="AH495" i="8"/>
  <c r="AH135" i="8"/>
  <c r="AA118" i="8"/>
  <c r="AA333" i="8"/>
  <c r="AH340" i="8"/>
  <c r="AA116" i="8"/>
  <c r="AA466" i="8"/>
  <c r="AA167" i="8"/>
  <c r="AH390" i="8"/>
  <c r="AA361" i="8"/>
  <c r="AH310" i="8"/>
  <c r="AA206" i="8"/>
  <c r="AH490" i="8"/>
  <c r="AA308" i="8"/>
  <c r="AH285" i="8"/>
  <c r="AA451" i="8"/>
  <c r="AA281" i="8"/>
  <c r="AA208" i="8"/>
  <c r="AC14" i="8"/>
  <c r="AH155" i="8"/>
  <c r="AH165" i="8"/>
  <c r="AH410" i="8"/>
  <c r="AA236" i="8"/>
  <c r="AA276" i="8"/>
  <c r="K104" i="8"/>
  <c r="AA211" i="8"/>
  <c r="AH470" i="8"/>
  <c r="AA421" i="8"/>
  <c r="AA336" i="8"/>
  <c r="AA506" i="8"/>
  <c r="AA513" i="8"/>
  <c r="AA171" i="8"/>
  <c r="AA161" i="8"/>
  <c r="AH510" i="8"/>
  <c r="AH275" i="8"/>
  <c r="AA298" i="8"/>
  <c r="AA217" i="8"/>
  <c r="V45" i="8"/>
  <c r="AA318" i="8"/>
  <c r="M94" i="8"/>
  <c r="AA306" i="8"/>
  <c r="AH455" i="8"/>
  <c r="AH355" i="8"/>
  <c r="AA292" i="8"/>
  <c r="AA113" i="8"/>
  <c r="AA177" i="8"/>
  <c r="AA248" i="8"/>
  <c r="P75" i="8"/>
  <c r="AH500" i="8"/>
  <c r="AH195" i="8"/>
  <c r="AA267" i="8"/>
  <c r="AA268" i="8"/>
  <c r="AH445" i="8"/>
  <c r="AH295" i="8"/>
  <c r="AH380" i="8"/>
  <c r="AA383" i="8"/>
  <c r="Z30" i="8"/>
  <c r="AA356" i="8"/>
  <c r="AA278" i="8"/>
  <c r="AA317" i="8"/>
  <c r="AA486" i="8"/>
  <c r="AH175" i="8"/>
  <c r="S60" i="8"/>
  <c r="AH475" i="8"/>
  <c r="AH120" i="8"/>
  <c r="AA352" i="8"/>
  <c r="AA138" i="8"/>
  <c r="AA372" i="8"/>
  <c r="AA463" i="8"/>
  <c r="AA243" i="8"/>
  <c r="AA446" i="8"/>
  <c r="AA203" i="8"/>
  <c r="J109" i="8"/>
  <c r="AA286" i="8"/>
  <c r="AA311" i="8"/>
  <c r="AA452" i="8"/>
  <c r="AA478" i="8"/>
  <c r="AA437" i="8"/>
  <c r="U54" i="8"/>
  <c r="AA24" i="8"/>
  <c r="AB19" i="8"/>
  <c r="P79" i="8"/>
  <c r="AA427" i="8"/>
  <c r="U50" i="8"/>
  <c r="AH300" i="8"/>
  <c r="AA413" i="8"/>
  <c r="AA432" i="8"/>
  <c r="AA181" i="8"/>
  <c r="AA266" i="8"/>
  <c r="AH200" i="8"/>
  <c r="AA313" i="8"/>
  <c r="AA117" i="8"/>
  <c r="AA126" i="8"/>
  <c r="AA457" i="8"/>
  <c r="AA302" i="8"/>
  <c r="AA178" i="8"/>
  <c r="W40" i="8"/>
  <c r="AA433" i="8"/>
  <c r="AA497" i="8"/>
  <c r="AA428" i="8"/>
  <c r="AA187" i="8"/>
  <c r="AA293" i="8"/>
  <c r="AA511" i="8"/>
  <c r="AA343" i="8"/>
  <c r="AA233" i="8"/>
  <c r="AA398" i="8"/>
  <c r="AA193" i="8"/>
  <c r="AA261" i="8"/>
  <c r="AA291" i="8"/>
  <c r="AH315" i="8"/>
  <c r="AA448" i="8"/>
  <c r="AA431" i="8"/>
  <c r="AA382" i="8"/>
  <c r="AH115" i="8"/>
  <c r="AA458" i="8"/>
  <c r="AA158" i="8"/>
  <c r="AA373" i="8"/>
  <c r="AA357" i="8"/>
  <c r="AA371" i="8"/>
  <c r="AA342" i="8"/>
  <c r="AA213" i="8"/>
  <c r="AA468" i="8"/>
  <c r="AA163" i="8"/>
  <c r="AA303" i="8"/>
  <c r="AA483" i="8"/>
  <c r="AH370" i="8"/>
  <c r="AA443" i="8"/>
  <c r="AA202" i="8"/>
  <c r="AH185" i="8"/>
  <c r="AA462" i="8"/>
  <c r="AH365" i="8"/>
  <c r="AA146" i="8"/>
  <c r="AA476" i="8"/>
  <c r="AA212" i="8"/>
  <c r="AA246" i="8"/>
  <c r="AA498" i="8"/>
  <c r="AA348" i="8"/>
  <c r="K100" i="8"/>
  <c r="AA151" i="8"/>
  <c r="AA207" i="8"/>
  <c r="AA122" i="8"/>
  <c r="AA222" i="8"/>
  <c r="AA326" i="8"/>
  <c r="AA387" i="8"/>
  <c r="AH350" i="8"/>
  <c r="AH180" i="8"/>
  <c r="AB15" i="8"/>
  <c r="AA461" i="8"/>
  <c r="AH205" i="8"/>
  <c r="AH145" i="8"/>
  <c r="AA287" i="8"/>
  <c r="J110" i="8"/>
  <c r="AH400" i="8"/>
  <c r="AA416" i="8"/>
  <c r="AA507" i="8"/>
  <c r="AA196" i="8"/>
  <c r="AA467" i="8"/>
  <c r="AA378" i="8"/>
  <c r="AA271" i="8"/>
  <c r="AA503" i="8"/>
  <c r="AA321" i="8"/>
  <c r="AA251" i="8"/>
  <c r="AH460" i="8"/>
  <c r="AA273" i="8"/>
  <c r="AH265" i="8"/>
  <c r="AH210" i="8"/>
  <c r="AA418" i="8"/>
  <c r="AA493" i="8"/>
  <c r="Q70" i="8"/>
  <c r="V49" i="8"/>
  <c r="T59" i="8"/>
  <c r="Z34" i="8"/>
  <c r="O84" i="8"/>
  <c r="AA156" i="8"/>
  <c r="AH280" i="8"/>
  <c r="AA162" i="8"/>
  <c r="AA341" i="8"/>
  <c r="AA456" i="8"/>
  <c r="AA153" i="8"/>
  <c r="AA216" i="8"/>
  <c r="AA148" i="8"/>
  <c r="AH485" i="8"/>
  <c r="AA412" i="8"/>
  <c r="AA366" i="8"/>
  <c r="AA296" i="8"/>
  <c r="AA501" i="8"/>
  <c r="J105" i="8"/>
  <c r="AA337" i="8"/>
  <c r="AH480" i="8"/>
  <c r="AA198" i="8"/>
  <c r="AA481" i="8"/>
  <c r="AH420" i="8"/>
  <c r="AA253" i="8"/>
  <c r="AA411" i="8"/>
  <c r="AA453" i="8"/>
  <c r="AA262" i="8"/>
  <c r="AA353" i="8"/>
  <c r="T55" i="8"/>
  <c r="AA226" i="8"/>
  <c r="AA436" i="8"/>
  <c r="AA183" i="8"/>
  <c r="AA388" i="8"/>
  <c r="AA312" i="8"/>
  <c r="AA392" i="8"/>
  <c r="AH250" i="8"/>
  <c r="AA332" i="8"/>
  <c r="AA186" i="8"/>
  <c r="AA277" i="8"/>
  <c r="AA408" i="8"/>
  <c r="AA426" i="8"/>
  <c r="AH440" i="8"/>
  <c r="AA323" i="8"/>
  <c r="L95" i="8"/>
  <c r="AA141" i="8"/>
  <c r="AH215" i="8"/>
  <c r="AA346" i="8"/>
  <c r="AA218" i="8"/>
  <c r="AH335" i="8"/>
  <c r="AH130" i="8"/>
  <c r="AA367" i="8"/>
  <c r="AH325" i="8"/>
  <c r="AA377" i="8"/>
  <c r="AA142" i="8"/>
  <c r="AA257" i="8"/>
  <c r="AA247" i="8"/>
  <c r="AH170" i="8"/>
  <c r="AA422" i="8"/>
  <c r="AA391" i="8"/>
  <c r="AH240" i="8"/>
  <c r="AH330" i="8"/>
  <c r="AH435" i="8"/>
  <c r="AA232" i="8"/>
  <c r="AA132" i="8"/>
  <c r="AH235" i="8"/>
  <c r="AA131" i="8"/>
  <c r="AA176" i="8"/>
  <c r="AA396" i="8"/>
  <c r="AA258" i="8"/>
  <c r="AH255" i="8"/>
  <c r="AA347" i="8"/>
  <c r="AA438" i="8"/>
  <c r="AH415" i="8"/>
  <c r="AA191" i="8"/>
  <c r="AH430" i="8"/>
  <c r="AA112" i="8"/>
  <c r="AH140" i="8"/>
  <c r="AA376" i="8"/>
  <c r="AA282" i="8"/>
  <c r="AA133" i="8"/>
  <c r="AA237" i="8"/>
  <c r="AA496" i="8"/>
  <c r="AA473" i="8"/>
  <c r="AA227" i="8"/>
  <c r="AA283" i="8"/>
  <c r="AH125" i="8"/>
  <c r="AA358" i="8"/>
  <c r="AA242" i="8"/>
  <c r="AA406" i="8"/>
  <c r="AH360" i="8"/>
  <c r="AA472" i="8"/>
  <c r="X39" i="8"/>
  <c r="R69" i="8"/>
  <c r="W44" i="8"/>
  <c r="S64" i="8"/>
  <c r="AH220" i="8"/>
  <c r="AA502" i="8"/>
  <c r="AA508" i="8"/>
  <c r="AA492" i="8"/>
  <c r="AA442" i="8"/>
  <c r="AA327" i="8"/>
  <c r="AH270" i="8"/>
  <c r="AA263" i="8"/>
  <c r="AA423" i="8"/>
  <c r="AA147" i="8"/>
  <c r="AA121" i="8"/>
  <c r="AH260" i="8"/>
  <c r="AA157" i="8"/>
  <c r="AA316" i="8"/>
  <c r="AA188" i="8"/>
  <c r="AH345" i="8"/>
  <c r="AA362" i="8"/>
  <c r="AA401" i="8"/>
  <c r="AA241" i="8"/>
  <c r="AA166" i="8"/>
  <c r="AA331" i="8"/>
  <c r="AA368" i="8"/>
  <c r="AA441" i="8"/>
  <c r="AA272" i="8"/>
  <c r="AA471" i="8"/>
  <c r="AH375" i="8"/>
  <c r="AH505" i="8"/>
  <c r="R65" i="8"/>
  <c r="AA402" i="8"/>
  <c r="AA491" i="8"/>
  <c r="AA397" i="8"/>
  <c r="AA223" i="8"/>
  <c r="AA127" i="8"/>
  <c r="AA288" i="8"/>
  <c r="AA477" i="8"/>
  <c r="AH150" i="8"/>
  <c r="AA128" i="8"/>
  <c r="AA338" i="8"/>
  <c r="AH305" i="8"/>
  <c r="AA182" i="8"/>
  <c r="AH450" i="8"/>
  <c r="L99" i="8"/>
  <c r="AH290" i="8"/>
  <c r="AA201" i="8"/>
  <c r="AA351" i="8"/>
  <c r="AA238" i="8"/>
  <c r="AA143" i="8"/>
  <c r="AA407" i="8"/>
  <c r="AA228" i="8"/>
  <c r="AA307" i="8"/>
  <c r="AH405" i="8"/>
  <c r="AA20" i="8"/>
  <c r="AA172" i="8"/>
  <c r="AA111" i="8"/>
  <c r="AH385" i="8"/>
  <c r="Z25" i="8"/>
  <c r="AA197" i="8"/>
  <c r="AA322" i="8"/>
  <c r="AH245" i="8"/>
  <c r="AH230" i="8"/>
  <c r="AA137" i="8"/>
  <c r="N85" i="8"/>
  <c r="O80" i="8"/>
  <c r="AA173" i="8"/>
  <c r="AA393" i="8"/>
  <c r="AA482" i="8"/>
  <c r="AA252" i="8"/>
  <c r="AA403" i="8"/>
  <c r="AH320" i="8"/>
  <c r="AH225" i="8"/>
  <c r="AH395" i="8"/>
  <c r="AA168" i="8"/>
  <c r="AH465" i="8"/>
  <c r="AA487" i="8"/>
  <c r="AA231" i="8"/>
  <c r="AA417" i="8"/>
  <c r="AA136" i="8"/>
  <c r="AA192" i="8"/>
  <c r="AA381" i="8"/>
  <c r="AH160" i="8"/>
  <c r="AA301" i="8"/>
  <c r="AH425" i="8"/>
  <c r="AA328" i="8"/>
  <c r="AA256" i="8"/>
  <c r="AA123" i="8"/>
  <c r="AA152" i="8"/>
  <c r="AA363" i="8"/>
  <c r="AI190" i="8" l="1"/>
  <c r="AI230" i="8"/>
  <c r="AB117" i="8"/>
  <c r="AB383" i="8"/>
  <c r="AB292" i="8"/>
  <c r="AB298" i="8"/>
  <c r="AB171" i="8"/>
  <c r="AB421" i="8"/>
  <c r="AB276" i="8"/>
  <c r="AI155" i="8"/>
  <c r="AI490" i="8"/>
  <c r="AB24" i="8"/>
  <c r="AB417" i="8"/>
  <c r="AI150" i="8"/>
  <c r="AB347" i="8"/>
  <c r="AB277" i="8"/>
  <c r="AB366" i="8"/>
  <c r="AB273" i="8"/>
  <c r="AB207" i="8"/>
  <c r="AB202" i="8"/>
  <c r="AB158" i="8"/>
  <c r="AB181" i="8"/>
  <c r="V50" i="8"/>
  <c r="AB203" i="8"/>
  <c r="AB317" i="8"/>
  <c r="Q75" i="8"/>
  <c r="AB281" i="8"/>
  <c r="X44" i="8"/>
  <c r="U59" i="8"/>
  <c r="V54" i="8"/>
  <c r="R74" i="8"/>
  <c r="AB168" i="8"/>
  <c r="AA25" i="8"/>
  <c r="AB223" i="8"/>
  <c r="AI260" i="8"/>
  <c r="AB282" i="8"/>
  <c r="AB367" i="8"/>
  <c r="AI420" i="8"/>
  <c r="AB493" i="8"/>
  <c r="AB387" i="8"/>
  <c r="AB303" i="8"/>
  <c r="AB261" i="8"/>
  <c r="AB268" i="8"/>
  <c r="AI390" i="8"/>
  <c r="AB363" i="8"/>
  <c r="AB328" i="8"/>
  <c r="AB381" i="8"/>
  <c r="AB231" i="8"/>
  <c r="AI395" i="8"/>
  <c r="AB252" i="8"/>
  <c r="P80" i="8"/>
  <c r="AI245" i="8"/>
  <c r="AI385" i="8"/>
  <c r="AI405" i="8"/>
  <c r="AB143" i="8"/>
  <c r="AI290" i="8"/>
  <c r="AI305" i="8"/>
  <c r="AB477" i="8"/>
  <c r="AB397" i="8"/>
  <c r="AI505" i="8"/>
  <c r="AB441" i="8"/>
  <c r="AB241" i="8"/>
  <c r="AB188" i="8"/>
  <c r="AB121" i="8"/>
  <c r="AI270" i="8"/>
  <c r="AB508" i="8"/>
  <c r="AI360" i="8"/>
  <c r="AI125" i="8"/>
  <c r="AB496" i="8"/>
  <c r="AB376" i="8"/>
  <c r="AB191" i="8"/>
  <c r="AI255" i="8"/>
  <c r="AB131" i="8"/>
  <c r="AI435" i="8"/>
  <c r="AB422" i="8"/>
  <c r="AB142" i="8"/>
  <c r="AI130" i="8"/>
  <c r="AI215" i="8"/>
  <c r="AI440" i="8"/>
  <c r="AB186" i="8"/>
  <c r="AB312" i="8"/>
  <c r="AB226" i="8"/>
  <c r="AB453" i="8"/>
  <c r="AB481" i="8"/>
  <c r="K105" i="8"/>
  <c r="AB412" i="8"/>
  <c r="AB153" i="8"/>
  <c r="AI280" i="8"/>
  <c r="AB418" i="8"/>
  <c r="AI460" i="8"/>
  <c r="AB271" i="8"/>
  <c r="AB507" i="8"/>
  <c r="AB287" i="8"/>
  <c r="AC15" i="8"/>
  <c r="AB326" i="8"/>
  <c r="AB151" i="8"/>
  <c r="AB246" i="8"/>
  <c r="AI365" i="8"/>
  <c r="AB443" i="8"/>
  <c r="AB163" i="8"/>
  <c r="AB371" i="8"/>
  <c r="AB458" i="8"/>
  <c r="AB448" i="8"/>
  <c r="AB193" i="8"/>
  <c r="AB511" i="8"/>
  <c r="AB497" i="8"/>
  <c r="AB302" i="8"/>
  <c r="AB313" i="8"/>
  <c r="AB432" i="8"/>
  <c r="AB427" i="8"/>
  <c r="AB311" i="8"/>
  <c r="AB446" i="8"/>
  <c r="AB138" i="8"/>
  <c r="T60" i="8"/>
  <c r="AB278" i="8"/>
  <c r="AI380" i="8"/>
  <c r="AB267" i="8"/>
  <c r="AB248" i="8"/>
  <c r="AI355" i="8"/>
  <c r="AB318" i="8"/>
  <c r="AI275" i="8"/>
  <c r="AB513" i="8"/>
  <c r="AI470" i="8"/>
  <c r="AB236" i="8"/>
  <c r="AB451" i="8"/>
  <c r="AB206" i="8"/>
  <c r="AB167" i="8"/>
  <c r="AB333" i="8"/>
  <c r="Y35" i="8"/>
  <c r="AB488" i="8"/>
  <c r="AB403" i="8"/>
  <c r="AB407" i="8"/>
  <c r="S65" i="8"/>
  <c r="AB263" i="8"/>
  <c r="AB473" i="8"/>
  <c r="AB232" i="8"/>
  <c r="AB346" i="8"/>
  <c r="AB436" i="8"/>
  <c r="AB216" i="8"/>
  <c r="AB196" i="8"/>
  <c r="AB498" i="8"/>
  <c r="AB431" i="8"/>
  <c r="AB452" i="8"/>
  <c r="AI495" i="8"/>
  <c r="S69" i="8"/>
  <c r="W49" i="8"/>
  <c r="Q79" i="8"/>
  <c r="AA29" i="8"/>
  <c r="AA34" i="8"/>
  <c r="AB256" i="8"/>
  <c r="AB20" i="8"/>
  <c r="AB166" i="8"/>
  <c r="AB472" i="8"/>
  <c r="AB176" i="8"/>
  <c r="AB323" i="8"/>
  <c r="AB337" i="8"/>
  <c r="AB503" i="8"/>
  <c r="AB146" i="8"/>
  <c r="AB343" i="8"/>
  <c r="AI475" i="8"/>
  <c r="AB447" i="8"/>
  <c r="AB152" i="8"/>
  <c r="AI425" i="8"/>
  <c r="AB192" i="8"/>
  <c r="AB487" i="8"/>
  <c r="AI225" i="8"/>
  <c r="AB482" i="8"/>
  <c r="O85" i="8"/>
  <c r="AB322" i="8"/>
  <c r="AB111" i="8"/>
  <c r="AB307" i="8"/>
  <c r="AB238" i="8"/>
  <c r="M99" i="8"/>
  <c r="AB338" i="8"/>
  <c r="AB288" i="8"/>
  <c r="AB491" i="8"/>
  <c r="AI375" i="8"/>
  <c r="AB368" i="8"/>
  <c r="AB401" i="8"/>
  <c r="AB316" i="8"/>
  <c r="AB147" i="8"/>
  <c r="AB327" i="8"/>
  <c r="AB502" i="8"/>
  <c r="AB406" i="8"/>
  <c r="AB283" i="8"/>
  <c r="AB237" i="8"/>
  <c r="AI140" i="8"/>
  <c r="AI415" i="8"/>
  <c r="AB258" i="8"/>
  <c r="AI235" i="8"/>
  <c r="AI330" i="8"/>
  <c r="AI170" i="8"/>
  <c r="AB377" i="8"/>
  <c r="AI335" i="8"/>
  <c r="AB141" i="8"/>
  <c r="AB426" i="8"/>
  <c r="AB332" i="8"/>
  <c r="AB388" i="8"/>
  <c r="U55" i="8"/>
  <c r="AB411" i="8"/>
  <c r="AB198" i="8"/>
  <c r="AB501" i="8"/>
  <c r="AI485" i="8"/>
  <c r="AB456" i="8"/>
  <c r="AB156" i="8"/>
  <c r="AI210" i="8"/>
  <c r="AB251" i="8"/>
  <c r="AB378" i="8"/>
  <c r="AB416" i="8"/>
  <c r="AI145" i="8"/>
  <c r="AI180" i="8"/>
  <c r="AB222" i="8"/>
  <c r="L100" i="8"/>
  <c r="AB212" i="8"/>
  <c r="AB462" i="8"/>
  <c r="AI370" i="8"/>
  <c r="AB468" i="8"/>
  <c r="AB357" i="8"/>
  <c r="AI115" i="8"/>
  <c r="AI315" i="8"/>
  <c r="AB398" i="8"/>
  <c r="AB293" i="8"/>
  <c r="AB433" i="8"/>
  <c r="AB457" i="8"/>
  <c r="AI200" i="8"/>
  <c r="AB413" i="8"/>
  <c r="AB437" i="8"/>
  <c r="AB286" i="8"/>
  <c r="AB243" i="8"/>
  <c r="AB352" i="8"/>
  <c r="AI175" i="8"/>
  <c r="AB356" i="8"/>
  <c r="AI295" i="8"/>
  <c r="AI195" i="8"/>
  <c r="AB177" i="8"/>
  <c r="AI455" i="8"/>
  <c r="W45" i="8"/>
  <c r="AI510" i="8"/>
  <c r="AB506" i="8"/>
  <c r="AB211" i="8"/>
  <c r="AI410" i="8"/>
  <c r="AD14" i="8"/>
  <c r="AI285" i="8"/>
  <c r="AI310" i="8"/>
  <c r="AB466" i="8"/>
  <c r="AB118" i="8"/>
  <c r="AB297" i="8"/>
  <c r="AB386" i="8"/>
  <c r="N94" i="8"/>
  <c r="AI160" i="8"/>
  <c r="AB201" i="8"/>
  <c r="AI345" i="8"/>
  <c r="AB358" i="8"/>
  <c r="AB391" i="8"/>
  <c r="AB262" i="8"/>
  <c r="K110" i="8"/>
  <c r="AB428" i="8"/>
  <c r="AB221" i="8"/>
  <c r="Y39" i="8"/>
  <c r="P84" i="8"/>
  <c r="AC19" i="8"/>
  <c r="O89" i="8"/>
  <c r="T64" i="8"/>
  <c r="AB173" i="8"/>
  <c r="AB182" i="8"/>
  <c r="AB272" i="8"/>
  <c r="AB492" i="8"/>
  <c r="AI430" i="8"/>
  <c r="AB257" i="8"/>
  <c r="AB392" i="8"/>
  <c r="AB162" i="8"/>
  <c r="AB461" i="8"/>
  <c r="AB342" i="8"/>
  <c r="AB178" i="8"/>
  <c r="AB372" i="8"/>
  <c r="AI340" i="8"/>
  <c r="AB123" i="8"/>
  <c r="AB301" i="8"/>
  <c r="AB136" i="8"/>
  <c r="AI465" i="8"/>
  <c r="AI320" i="8"/>
  <c r="AB393" i="8"/>
  <c r="AB137" i="8"/>
  <c r="AB197" i="8"/>
  <c r="AB172" i="8"/>
  <c r="AB228" i="8"/>
  <c r="AB351" i="8"/>
  <c r="AI450" i="8"/>
  <c r="AB128" i="8"/>
  <c r="AB127" i="8"/>
  <c r="AB402" i="8"/>
  <c r="AB471" i="8"/>
  <c r="AB331" i="8"/>
  <c r="AB362" i="8"/>
  <c r="AB157" i="8"/>
  <c r="AB423" i="8"/>
  <c r="AB442" i="8"/>
  <c r="AI220" i="8"/>
  <c r="AB242" i="8"/>
  <c r="AB227" i="8"/>
  <c r="AB133" i="8"/>
  <c r="AB112" i="8"/>
  <c r="AB438" i="8"/>
  <c r="AB396" i="8"/>
  <c r="AB132" i="8"/>
  <c r="AI240" i="8"/>
  <c r="AB247" i="8"/>
  <c r="AI325" i="8"/>
  <c r="AB218" i="8"/>
  <c r="M95" i="8"/>
  <c r="AB408" i="8"/>
  <c r="AI250" i="8"/>
  <c r="AB183" i="8"/>
  <c r="AB353" i="8"/>
  <c r="AB253" i="8"/>
  <c r="AI480" i="8"/>
  <c r="AB296" i="8"/>
  <c r="AB148" i="8"/>
  <c r="AB341" i="8"/>
  <c r="R70" i="8"/>
  <c r="AI265" i="8"/>
  <c r="AB321" i="8"/>
  <c r="AB467" i="8"/>
  <c r="AI400" i="8"/>
  <c r="AI205" i="8"/>
  <c r="AI350" i="8"/>
  <c r="AB122" i="8"/>
  <c r="AB348" i="8"/>
  <c r="AB476" i="8"/>
  <c r="AI185" i="8"/>
  <c r="AB483" i="8"/>
  <c r="AB213" i="8"/>
  <c r="AB373" i="8"/>
  <c r="AB382" i="8"/>
  <c r="AB291" i="8"/>
  <c r="AB233" i="8"/>
  <c r="AB187" i="8"/>
  <c r="X40" i="8"/>
  <c r="AB126" i="8"/>
  <c r="AB266" i="8"/>
  <c r="AI300" i="8"/>
  <c r="AB478" i="8"/>
  <c r="K109" i="8"/>
  <c r="AB463" i="8"/>
  <c r="AI120" i="8"/>
  <c r="AB486" i="8"/>
  <c r="AA30" i="8"/>
  <c r="AI445" i="8"/>
  <c r="AI500" i="8"/>
  <c r="AB113" i="8"/>
  <c r="AB306" i="8"/>
  <c r="AB217" i="8"/>
  <c r="AB161" i="8"/>
  <c r="AB336" i="8"/>
  <c r="L104" i="8"/>
  <c r="AI165" i="8"/>
  <c r="AB208" i="8"/>
  <c r="AB308" i="8"/>
  <c r="AB361" i="8"/>
  <c r="AB116" i="8"/>
  <c r="AI135" i="8"/>
  <c r="N90" i="8"/>
  <c r="AB512" i="8"/>
  <c r="AJ190" i="8" l="1"/>
  <c r="AC116" i="8"/>
  <c r="AJ165" i="8"/>
  <c r="AC217" i="8"/>
  <c r="AJ445" i="8"/>
  <c r="AC463" i="8"/>
  <c r="AC266" i="8"/>
  <c r="AC233" i="8"/>
  <c r="AC213" i="8"/>
  <c r="AC348" i="8"/>
  <c r="AJ400" i="8"/>
  <c r="S70" i="8"/>
  <c r="AJ480" i="8"/>
  <c r="AJ250" i="8"/>
  <c r="AJ325" i="8"/>
  <c r="AC396" i="8"/>
  <c r="AC227" i="8"/>
  <c r="AC423" i="8"/>
  <c r="AC471" i="8"/>
  <c r="AJ450" i="8"/>
  <c r="AC197" i="8"/>
  <c r="AJ465" i="8"/>
  <c r="AJ340" i="8"/>
  <c r="AC461" i="8"/>
  <c r="AJ430" i="8"/>
  <c r="AC173" i="8"/>
  <c r="L110" i="8"/>
  <c r="AJ345" i="8"/>
  <c r="AC386" i="8"/>
  <c r="AJ310" i="8"/>
  <c r="AC211" i="8"/>
  <c r="AJ455" i="8"/>
  <c r="AC356" i="8"/>
  <c r="AC286" i="8"/>
  <c r="AC457" i="8"/>
  <c r="AJ315" i="8"/>
  <c r="AJ370" i="8"/>
  <c r="AC222" i="8"/>
  <c r="AC378" i="8"/>
  <c r="AC456" i="8"/>
  <c r="AC411" i="8"/>
  <c r="AC426" i="8"/>
  <c r="AJ170" i="8"/>
  <c r="AJ415" i="8"/>
  <c r="AC406" i="8"/>
  <c r="AC316" i="8"/>
  <c r="AC491" i="8"/>
  <c r="AC238" i="8"/>
  <c r="P85" i="8"/>
  <c r="AC192" i="8"/>
  <c r="AJ475" i="8"/>
  <c r="AC337" i="8"/>
  <c r="AC166" i="8"/>
  <c r="AJ495" i="8"/>
  <c r="AC196" i="8"/>
  <c r="AC232" i="8"/>
  <c r="AC407" i="8"/>
  <c r="AC333" i="8"/>
  <c r="AJ275" i="8"/>
  <c r="AC267" i="8"/>
  <c r="AC138" i="8"/>
  <c r="AC432" i="8"/>
  <c r="AC511" i="8"/>
  <c r="AC371" i="8"/>
  <c r="AC246" i="8"/>
  <c r="AC287" i="8"/>
  <c r="AC418" i="8"/>
  <c r="L105" i="8"/>
  <c r="AC312" i="8"/>
  <c r="AJ130" i="8"/>
  <c r="AC131" i="8"/>
  <c r="AC496" i="8"/>
  <c r="AJ270" i="8"/>
  <c r="AC441" i="8"/>
  <c r="AJ305" i="8"/>
  <c r="AJ385" i="8"/>
  <c r="AJ395" i="8"/>
  <c r="AC363" i="8"/>
  <c r="AC303" i="8"/>
  <c r="AC367" i="8"/>
  <c r="AB25" i="8"/>
  <c r="AC317" i="8"/>
  <c r="AC158" i="8"/>
  <c r="AC366" i="8"/>
  <c r="AC417" i="8"/>
  <c r="AC276" i="8"/>
  <c r="AC292" i="8"/>
  <c r="AB29" i="8"/>
  <c r="V59" i="8"/>
  <c r="U64" i="8"/>
  <c r="Z39" i="8"/>
  <c r="R79" i="8"/>
  <c r="Y44" i="8"/>
  <c r="AC24" i="8"/>
  <c r="AC512" i="8"/>
  <c r="AC361" i="8"/>
  <c r="M104" i="8"/>
  <c r="AC306" i="8"/>
  <c r="AB30" i="8"/>
  <c r="L109" i="8"/>
  <c r="AC126" i="8"/>
  <c r="AC291" i="8"/>
  <c r="AC483" i="8"/>
  <c r="AC122" i="8"/>
  <c r="AC467" i="8"/>
  <c r="AC341" i="8"/>
  <c r="AC253" i="8"/>
  <c r="AC408" i="8"/>
  <c r="AC247" i="8"/>
  <c r="AC438" i="8"/>
  <c r="AC242" i="8"/>
  <c r="AC157" i="8"/>
  <c r="AC402" i="8"/>
  <c r="AC351" i="8"/>
  <c r="AC137" i="8"/>
  <c r="AC136" i="8"/>
  <c r="AC372" i="8"/>
  <c r="AC162" i="8"/>
  <c r="AC492" i="8"/>
  <c r="AC262" i="8"/>
  <c r="AC201" i="8"/>
  <c r="AC297" i="8"/>
  <c r="AJ285" i="8"/>
  <c r="AC506" i="8"/>
  <c r="AC177" i="8"/>
  <c r="AJ175" i="8"/>
  <c r="AC437" i="8"/>
  <c r="AC433" i="8"/>
  <c r="AJ115" i="8"/>
  <c r="AC462" i="8"/>
  <c r="AJ180" i="8"/>
  <c r="AC251" i="8"/>
  <c r="AJ485" i="8"/>
  <c r="V55" i="8"/>
  <c r="AC141" i="8"/>
  <c r="AJ330" i="8"/>
  <c r="AJ140" i="8"/>
  <c r="AC502" i="8"/>
  <c r="AC401" i="8"/>
  <c r="AC288" i="8"/>
  <c r="AC307" i="8"/>
  <c r="AC482" i="8"/>
  <c r="AJ425" i="8"/>
  <c r="AC343" i="8"/>
  <c r="AC323" i="8"/>
  <c r="AC20" i="8"/>
  <c r="AC452" i="8"/>
  <c r="AC216" i="8"/>
  <c r="AC473" i="8"/>
  <c r="AC403" i="8"/>
  <c r="AC167" i="8"/>
  <c r="AC236" i="8"/>
  <c r="AC318" i="8"/>
  <c r="AJ380" i="8"/>
  <c r="AC446" i="8"/>
  <c r="AC313" i="8"/>
  <c r="AC193" i="8"/>
  <c r="AC163" i="8"/>
  <c r="AC151" i="8"/>
  <c r="AC507" i="8"/>
  <c r="AJ280" i="8"/>
  <c r="AC481" i="8"/>
  <c r="AC186" i="8"/>
  <c r="AC142" i="8"/>
  <c r="AJ255" i="8"/>
  <c r="AJ125" i="8"/>
  <c r="AC121" i="8"/>
  <c r="AJ505" i="8"/>
  <c r="AJ290" i="8"/>
  <c r="AJ245" i="8"/>
  <c r="AC231" i="8"/>
  <c r="AJ390" i="8"/>
  <c r="AC387" i="8"/>
  <c r="AC282" i="8"/>
  <c r="AC168" i="8"/>
  <c r="AC203" i="8"/>
  <c r="AC202" i="8"/>
  <c r="AC277" i="8"/>
  <c r="AC421" i="8"/>
  <c r="AC383" i="8"/>
  <c r="Q84" i="8"/>
  <c r="P89" i="8"/>
  <c r="X49" i="8"/>
  <c r="S74" i="8"/>
  <c r="O90" i="8"/>
  <c r="AC308" i="8"/>
  <c r="AC336" i="8"/>
  <c r="AC113" i="8"/>
  <c r="AC486" i="8"/>
  <c r="AC478" i="8"/>
  <c r="Y40" i="8"/>
  <c r="AC382" i="8"/>
  <c r="AJ185" i="8"/>
  <c r="AJ350" i="8"/>
  <c r="AC321" i="8"/>
  <c r="AC148" i="8"/>
  <c r="AC353" i="8"/>
  <c r="N95" i="8"/>
  <c r="AJ240" i="8"/>
  <c r="AC112" i="8"/>
  <c r="AJ220" i="8"/>
  <c r="AC362" i="8"/>
  <c r="AC127" i="8"/>
  <c r="AC228" i="8"/>
  <c r="AC393" i="8"/>
  <c r="AC301" i="8"/>
  <c r="AC178" i="8"/>
  <c r="AC392" i="8"/>
  <c r="AC272" i="8"/>
  <c r="AC221" i="8"/>
  <c r="AC391" i="8"/>
  <c r="AJ160" i="8"/>
  <c r="AC118" i="8"/>
  <c r="AE14" i="8"/>
  <c r="AJ510" i="8"/>
  <c r="AJ195" i="8"/>
  <c r="AC352" i="8"/>
  <c r="AC413" i="8"/>
  <c r="AC293" i="8"/>
  <c r="AC357" i="8"/>
  <c r="AC212" i="8"/>
  <c r="AJ145" i="8"/>
  <c r="AJ210" i="8"/>
  <c r="AC501" i="8"/>
  <c r="AC388" i="8"/>
  <c r="AJ335" i="8"/>
  <c r="AJ235" i="8"/>
  <c r="AC237" i="8"/>
  <c r="AC327" i="8"/>
  <c r="AC368" i="8"/>
  <c r="AC338" i="8"/>
  <c r="AC111" i="8"/>
  <c r="AJ225" i="8"/>
  <c r="AC152" i="8"/>
  <c r="AC146" i="8"/>
  <c r="AC176" i="8"/>
  <c r="AC256" i="8"/>
  <c r="AC431" i="8"/>
  <c r="AC436" i="8"/>
  <c r="AC263" i="8"/>
  <c r="AC488" i="8"/>
  <c r="AC206" i="8"/>
  <c r="AJ470" i="8"/>
  <c r="AJ355" i="8"/>
  <c r="AC278" i="8"/>
  <c r="AC311" i="8"/>
  <c r="AC302" i="8"/>
  <c r="AC448" i="8"/>
  <c r="AC443" i="8"/>
  <c r="AC326" i="8"/>
  <c r="AC271" i="8"/>
  <c r="AC153" i="8"/>
  <c r="AC453" i="8"/>
  <c r="AJ440" i="8"/>
  <c r="AC422" i="8"/>
  <c r="AC191" i="8"/>
  <c r="AJ360" i="8"/>
  <c r="AC188" i="8"/>
  <c r="AC397" i="8"/>
  <c r="AC143" i="8"/>
  <c r="Q80" i="8"/>
  <c r="AC381" i="8"/>
  <c r="AC268" i="8"/>
  <c r="AC493" i="8"/>
  <c r="AJ260" i="8"/>
  <c r="AC281" i="8"/>
  <c r="W50" i="8"/>
  <c r="AC207" i="8"/>
  <c r="AC347" i="8"/>
  <c r="AJ490" i="8"/>
  <c r="AC171" i="8"/>
  <c r="AC117" i="8"/>
  <c r="AD19" i="8"/>
  <c r="O94" i="8"/>
  <c r="N99" i="8"/>
  <c r="AB34" i="8"/>
  <c r="T69" i="8"/>
  <c r="W54" i="8"/>
  <c r="AJ135" i="8"/>
  <c r="AC208" i="8"/>
  <c r="AC161" i="8"/>
  <c r="AJ500" i="8"/>
  <c r="AJ120" i="8"/>
  <c r="AJ300" i="8"/>
  <c r="AC187" i="8"/>
  <c r="AC373" i="8"/>
  <c r="AC476" i="8"/>
  <c r="AJ205" i="8"/>
  <c r="AJ265" i="8"/>
  <c r="AC296" i="8"/>
  <c r="AC183" i="8"/>
  <c r="AC218" i="8"/>
  <c r="AC132" i="8"/>
  <c r="AC133" i="8"/>
  <c r="AC442" i="8"/>
  <c r="AC331" i="8"/>
  <c r="AC128" i="8"/>
  <c r="AC172" i="8"/>
  <c r="AJ320" i="8"/>
  <c r="AC123" i="8"/>
  <c r="AC342" i="8"/>
  <c r="AC257" i="8"/>
  <c r="AC182" i="8"/>
  <c r="AC428" i="8"/>
  <c r="AC358" i="8"/>
  <c r="AC466" i="8"/>
  <c r="AJ410" i="8"/>
  <c r="X45" i="8"/>
  <c r="AJ295" i="8"/>
  <c r="AC243" i="8"/>
  <c r="AJ200" i="8"/>
  <c r="AC398" i="8"/>
  <c r="AC468" i="8"/>
  <c r="M100" i="8"/>
  <c r="AC416" i="8"/>
  <c r="AC156" i="8"/>
  <c r="AC198" i="8"/>
  <c r="AC332" i="8"/>
  <c r="AC377" i="8"/>
  <c r="AC258" i="8"/>
  <c r="AC283" i="8"/>
  <c r="AC147" i="8"/>
  <c r="AJ375" i="8"/>
  <c r="AC322" i="8"/>
  <c r="AC487" i="8"/>
  <c r="AC447" i="8"/>
  <c r="AC503" i="8"/>
  <c r="AC472" i="8"/>
  <c r="AC498" i="8"/>
  <c r="AC346" i="8"/>
  <c r="T65" i="8"/>
  <c r="Z35" i="8"/>
  <c r="AC451" i="8"/>
  <c r="AC513" i="8"/>
  <c r="AC248" i="8"/>
  <c r="U60" i="8"/>
  <c r="AC427" i="8"/>
  <c r="AC497" i="8"/>
  <c r="AC458" i="8"/>
  <c r="AJ365" i="8"/>
  <c r="AD15" i="8"/>
  <c r="AJ460" i="8"/>
  <c r="AC412" i="8"/>
  <c r="AC226" i="8"/>
  <c r="AJ215" i="8"/>
  <c r="AJ435" i="8"/>
  <c r="AC376" i="8"/>
  <c r="AC508" i="8"/>
  <c r="AC241" i="8"/>
  <c r="AC477" i="8"/>
  <c r="AJ405" i="8"/>
  <c r="AC252" i="8"/>
  <c r="AC328" i="8"/>
  <c r="AC261" i="8"/>
  <c r="AJ420" i="8"/>
  <c r="AC223" i="8"/>
  <c r="R75" i="8"/>
  <c r="AC181" i="8"/>
  <c r="AC273" i="8"/>
  <c r="AJ150" i="8"/>
  <c r="AJ155" i="8"/>
  <c r="AC298" i="8"/>
  <c r="AJ230" i="8"/>
  <c r="AK190" i="8" l="1"/>
  <c r="T74" i="8"/>
  <c r="S79" i="8"/>
  <c r="AC29" i="8"/>
  <c r="AK150" i="8"/>
  <c r="AD223" i="8"/>
  <c r="AD252" i="8"/>
  <c r="AD508" i="8"/>
  <c r="AD226" i="8"/>
  <c r="AK365" i="8"/>
  <c r="V60" i="8"/>
  <c r="AA35" i="8"/>
  <c r="AD472" i="8"/>
  <c r="AD322" i="8"/>
  <c r="AD258" i="8"/>
  <c r="AD156" i="8"/>
  <c r="AD398" i="8"/>
  <c r="Y45" i="8"/>
  <c r="AD428" i="8"/>
  <c r="AD123" i="8"/>
  <c r="AD331" i="8"/>
  <c r="AD218" i="8"/>
  <c r="AK205" i="8"/>
  <c r="AK300" i="8"/>
  <c r="AD208" i="8"/>
  <c r="AD117" i="8"/>
  <c r="AD207" i="8"/>
  <c r="AD493" i="8"/>
  <c r="AD143" i="8"/>
  <c r="AD191" i="8"/>
  <c r="AD153" i="8"/>
  <c r="AD448" i="8"/>
  <c r="AK355" i="8"/>
  <c r="AD263" i="8"/>
  <c r="AD176" i="8"/>
  <c r="AD111" i="8"/>
  <c r="AD237" i="8"/>
  <c r="AD501" i="8"/>
  <c r="AD357" i="8"/>
  <c r="AK195" i="8"/>
  <c r="AK160" i="8"/>
  <c r="AD392" i="8"/>
  <c r="AD228" i="8"/>
  <c r="AD112" i="8"/>
  <c r="AD148" i="8"/>
  <c r="AD382" i="8"/>
  <c r="AD113" i="8"/>
  <c r="AD383" i="8"/>
  <c r="AD203" i="8"/>
  <c r="AK390" i="8"/>
  <c r="AK505" i="8"/>
  <c r="AD142" i="8"/>
  <c r="AD507" i="8"/>
  <c r="AD313" i="8"/>
  <c r="AD236" i="8"/>
  <c r="AD216" i="8"/>
  <c r="AD343" i="8"/>
  <c r="AD288" i="8"/>
  <c r="AK330" i="8"/>
  <c r="AD251" i="8"/>
  <c r="AD433" i="8"/>
  <c r="AD506" i="8"/>
  <c r="AD262" i="8"/>
  <c r="AD136" i="8"/>
  <c r="AD157" i="8"/>
  <c r="AD408" i="8"/>
  <c r="AD122" i="8"/>
  <c r="M109" i="8"/>
  <c r="AD361" i="8"/>
  <c r="AD366" i="8"/>
  <c r="AD367" i="8"/>
  <c r="AK385" i="8"/>
  <c r="AD496" i="8"/>
  <c r="M105" i="8"/>
  <c r="AD371" i="8"/>
  <c r="AD267" i="8"/>
  <c r="AD407" i="8"/>
  <c r="AD166" i="8"/>
  <c r="Q85" i="8"/>
  <c r="AD406" i="8"/>
  <c r="AD411" i="8"/>
  <c r="AK370" i="8"/>
  <c r="AD356" i="8"/>
  <c r="AD386" i="8"/>
  <c r="AK430" i="8"/>
  <c r="AD197" i="8"/>
  <c r="AD227" i="8"/>
  <c r="AK480" i="8"/>
  <c r="AD213" i="8"/>
  <c r="AK445" i="8"/>
  <c r="O99" i="8"/>
  <c r="Y49" i="8"/>
  <c r="AA39" i="8"/>
  <c r="AK230" i="8"/>
  <c r="AD273" i="8"/>
  <c r="AK420" i="8"/>
  <c r="AK405" i="8"/>
  <c r="AD376" i="8"/>
  <c r="AD412" i="8"/>
  <c r="AD458" i="8"/>
  <c r="AD248" i="8"/>
  <c r="U65" i="8"/>
  <c r="AD503" i="8"/>
  <c r="AK375" i="8"/>
  <c r="AD377" i="8"/>
  <c r="AD416" i="8"/>
  <c r="AK200" i="8"/>
  <c r="AK410" i="8"/>
  <c r="AD182" i="8"/>
  <c r="AK320" i="8"/>
  <c r="AD442" i="8"/>
  <c r="AD183" i="8"/>
  <c r="AD476" i="8"/>
  <c r="AK120" i="8"/>
  <c r="AK135" i="8"/>
  <c r="AD171" i="8"/>
  <c r="X50" i="8"/>
  <c r="AD268" i="8"/>
  <c r="AD397" i="8"/>
  <c r="AD422" i="8"/>
  <c r="AD271" i="8"/>
  <c r="AD302" i="8"/>
  <c r="AK470" i="8"/>
  <c r="AD436" i="8"/>
  <c r="AD146" i="8"/>
  <c r="AD338" i="8"/>
  <c r="AK235" i="8"/>
  <c r="AK210" i="8"/>
  <c r="AD293" i="8"/>
  <c r="AK510" i="8"/>
  <c r="AD391" i="8"/>
  <c r="AD178" i="8"/>
  <c r="AD127" i="8"/>
  <c r="AK240" i="8"/>
  <c r="AD321" i="8"/>
  <c r="Z40" i="8"/>
  <c r="AD336" i="8"/>
  <c r="AD421" i="8"/>
  <c r="AD168" i="8"/>
  <c r="AD231" i="8"/>
  <c r="AD121" i="8"/>
  <c r="AD186" i="8"/>
  <c r="AD151" i="8"/>
  <c r="AD446" i="8"/>
  <c r="AD167" i="8"/>
  <c r="AD452" i="8"/>
  <c r="AK425" i="8"/>
  <c r="AD401" i="8"/>
  <c r="AD141" i="8"/>
  <c r="AK180" i="8"/>
  <c r="AD437" i="8"/>
  <c r="AK285" i="8"/>
  <c r="AD492" i="8"/>
  <c r="AD137" i="8"/>
  <c r="AD242" i="8"/>
  <c r="AD253" i="8"/>
  <c r="AD483" i="8"/>
  <c r="AC30" i="8"/>
  <c r="AD512" i="8"/>
  <c r="AD292" i="8"/>
  <c r="AD158" i="8"/>
  <c r="AD303" i="8"/>
  <c r="AK305" i="8"/>
  <c r="AD131" i="8"/>
  <c r="AD418" i="8"/>
  <c r="AD511" i="8"/>
  <c r="AK275" i="8"/>
  <c r="AD232" i="8"/>
  <c r="AD337" i="8"/>
  <c r="AD238" i="8"/>
  <c r="AK415" i="8"/>
  <c r="AD456" i="8"/>
  <c r="AK315" i="8"/>
  <c r="AK455" i="8"/>
  <c r="AK345" i="8"/>
  <c r="AD461" i="8"/>
  <c r="AK450" i="8"/>
  <c r="AD396" i="8"/>
  <c r="T70" i="8"/>
  <c r="AD233" i="8"/>
  <c r="AD217" i="8"/>
  <c r="X54" i="8"/>
  <c r="P94" i="8"/>
  <c r="Q89" i="8"/>
  <c r="AD24" i="8"/>
  <c r="V64" i="8"/>
  <c r="AC34" i="8"/>
  <c r="AD298" i="8"/>
  <c r="AD181" i="8"/>
  <c r="AD261" i="8"/>
  <c r="AD477" i="8"/>
  <c r="AK435" i="8"/>
  <c r="AK460" i="8"/>
  <c r="AD497" i="8"/>
  <c r="AD513" i="8"/>
  <c r="AD346" i="8"/>
  <c r="AD447" i="8"/>
  <c r="AD147" i="8"/>
  <c r="AD332" i="8"/>
  <c r="N100" i="8"/>
  <c r="AD243" i="8"/>
  <c r="AD466" i="8"/>
  <c r="AD257" i="8"/>
  <c r="AD172" i="8"/>
  <c r="AD133" i="8"/>
  <c r="AD296" i="8"/>
  <c r="AD373" i="8"/>
  <c r="AK500" i="8"/>
  <c r="AK490" i="8"/>
  <c r="AD281" i="8"/>
  <c r="AD381" i="8"/>
  <c r="AD188" i="8"/>
  <c r="AK440" i="8"/>
  <c r="AD326" i="8"/>
  <c r="AD311" i="8"/>
  <c r="AD206" i="8"/>
  <c r="AD431" i="8"/>
  <c r="AD152" i="8"/>
  <c r="AD368" i="8"/>
  <c r="AK335" i="8"/>
  <c r="AK145" i="8"/>
  <c r="AD413" i="8"/>
  <c r="AF14" i="8"/>
  <c r="AD221" i="8"/>
  <c r="AD301" i="8"/>
  <c r="AD362" i="8"/>
  <c r="O95" i="8"/>
  <c r="AK350" i="8"/>
  <c r="AD478" i="8"/>
  <c r="AD308" i="8"/>
  <c r="AD277" i="8"/>
  <c r="AD282" i="8"/>
  <c r="AK245" i="8"/>
  <c r="AK125" i="8"/>
  <c r="AD481" i="8"/>
  <c r="AD163" i="8"/>
  <c r="AK380" i="8"/>
  <c r="AD403" i="8"/>
  <c r="AD20" i="8"/>
  <c r="AD482" i="8"/>
  <c r="AD502" i="8"/>
  <c r="W55" i="8"/>
  <c r="AD462" i="8"/>
  <c r="AK175" i="8"/>
  <c r="AD297" i="8"/>
  <c r="AD162" i="8"/>
  <c r="AD351" i="8"/>
  <c r="AD438" i="8"/>
  <c r="AD341" i="8"/>
  <c r="AD291" i="8"/>
  <c r="AD306" i="8"/>
  <c r="AD276" i="8"/>
  <c r="AD317" i="8"/>
  <c r="AD363" i="8"/>
  <c r="AD441" i="8"/>
  <c r="AK130" i="8"/>
  <c r="AD287" i="8"/>
  <c r="AD432" i="8"/>
  <c r="AD196" i="8"/>
  <c r="AK475" i="8"/>
  <c r="AD491" i="8"/>
  <c r="AK170" i="8"/>
  <c r="AD378" i="8"/>
  <c r="AD457" i="8"/>
  <c r="AD211" i="8"/>
  <c r="M110" i="8"/>
  <c r="AK340" i="8"/>
  <c r="AD471" i="8"/>
  <c r="AK325" i="8"/>
  <c r="AK400" i="8"/>
  <c r="AD266" i="8"/>
  <c r="AK165" i="8"/>
  <c r="U69" i="8"/>
  <c r="AE19" i="8"/>
  <c r="R84" i="8"/>
  <c r="N104" i="8"/>
  <c r="Z44" i="8"/>
  <c r="W59" i="8"/>
  <c r="AK155" i="8"/>
  <c r="S75" i="8"/>
  <c r="AD328" i="8"/>
  <c r="AD241" i="8"/>
  <c r="AK215" i="8"/>
  <c r="AE15" i="8"/>
  <c r="AD427" i="8"/>
  <c r="AD451" i="8"/>
  <c r="AD498" i="8"/>
  <c r="AD487" i="8"/>
  <c r="AD283" i="8"/>
  <c r="AD198" i="8"/>
  <c r="AD468" i="8"/>
  <c r="AK295" i="8"/>
  <c r="AD358" i="8"/>
  <c r="AD342" i="8"/>
  <c r="AD128" i="8"/>
  <c r="AD132" i="8"/>
  <c r="AK265" i="8"/>
  <c r="AD187" i="8"/>
  <c r="AD161" i="8"/>
  <c r="AD347" i="8"/>
  <c r="AK260" i="8"/>
  <c r="R80" i="8"/>
  <c r="AK360" i="8"/>
  <c r="AD453" i="8"/>
  <c r="AD443" i="8"/>
  <c r="AD278" i="8"/>
  <c r="AD488" i="8"/>
  <c r="AD256" i="8"/>
  <c r="AK225" i="8"/>
  <c r="AD327" i="8"/>
  <c r="AD388" i="8"/>
  <c r="AD212" i="8"/>
  <c r="AD352" i="8"/>
  <c r="AD118" i="8"/>
  <c r="AD272" i="8"/>
  <c r="AD393" i="8"/>
  <c r="AK220" i="8"/>
  <c r="AD353" i="8"/>
  <c r="AK185" i="8"/>
  <c r="AD486" i="8"/>
  <c r="P90" i="8"/>
  <c r="AD202" i="8"/>
  <c r="AD387" i="8"/>
  <c r="AK290" i="8"/>
  <c r="AK255" i="8"/>
  <c r="AK280" i="8"/>
  <c r="AD193" i="8"/>
  <c r="AD318" i="8"/>
  <c r="AD473" i="8"/>
  <c r="AD323" i="8"/>
  <c r="AD307" i="8"/>
  <c r="AK140" i="8"/>
  <c r="AK485" i="8"/>
  <c r="AK115" i="8"/>
  <c r="AD177" i="8"/>
  <c r="AD201" i="8"/>
  <c r="AD372" i="8"/>
  <c r="AD402" i="8"/>
  <c r="AD247" i="8"/>
  <c r="AD467" i="8"/>
  <c r="AD126" i="8"/>
  <c r="AD417" i="8"/>
  <c r="AC25" i="8"/>
  <c r="AK395" i="8"/>
  <c r="AK270" i="8"/>
  <c r="AD312" i="8"/>
  <c r="AD246" i="8"/>
  <c r="AD138" i="8"/>
  <c r="AD333" i="8"/>
  <c r="AK495" i="8"/>
  <c r="AD192" i="8"/>
  <c r="AD316" i="8"/>
  <c r="AD426" i="8"/>
  <c r="AD222" i="8"/>
  <c r="AD286" i="8"/>
  <c r="AK310" i="8"/>
  <c r="AD173" i="8"/>
  <c r="AK465" i="8"/>
  <c r="AD423" i="8"/>
  <c r="AK250" i="8"/>
  <c r="AD348" i="8"/>
  <c r="AD463" i="8"/>
  <c r="AD116" i="8"/>
  <c r="AL190" i="8" l="1"/>
  <c r="O104" i="8"/>
  <c r="AE24" i="8"/>
  <c r="AB39" i="8"/>
  <c r="AL250" i="8"/>
  <c r="AL310" i="8"/>
  <c r="AE316" i="8"/>
  <c r="AE138" i="8"/>
  <c r="AL395" i="8"/>
  <c r="AE467" i="8"/>
  <c r="AE201" i="8"/>
  <c r="AL140" i="8"/>
  <c r="AE318" i="8"/>
  <c r="AL290" i="8"/>
  <c r="AE486" i="8"/>
  <c r="AE393" i="8"/>
  <c r="AE212" i="8"/>
  <c r="AE256" i="8"/>
  <c r="AE453" i="8"/>
  <c r="AE347" i="8"/>
  <c r="AE132" i="8"/>
  <c r="AL295" i="8"/>
  <c r="AE487" i="8"/>
  <c r="AF15" i="8"/>
  <c r="T75" i="8"/>
  <c r="AL165" i="8"/>
  <c r="AE471" i="8"/>
  <c r="AE457" i="8"/>
  <c r="AL475" i="8"/>
  <c r="AE287" i="8"/>
  <c r="AE317" i="8"/>
  <c r="AE341" i="8"/>
  <c r="AE297" i="8"/>
  <c r="AE502" i="8"/>
  <c r="AL380" i="8"/>
  <c r="AL245" i="8"/>
  <c r="AE478" i="8"/>
  <c r="AE301" i="8"/>
  <c r="AL145" i="8"/>
  <c r="AE431" i="8"/>
  <c r="AL440" i="8"/>
  <c r="AL490" i="8"/>
  <c r="AE133" i="8"/>
  <c r="AE243" i="8"/>
  <c r="AE447" i="8"/>
  <c r="AL460" i="8"/>
  <c r="AE181" i="8"/>
  <c r="AE217" i="8"/>
  <c r="AL450" i="8"/>
  <c r="AL315" i="8"/>
  <c r="AE337" i="8"/>
  <c r="AE418" i="8"/>
  <c r="AE158" i="8"/>
  <c r="AE483" i="8"/>
  <c r="AE492" i="8"/>
  <c r="AE141" i="8"/>
  <c r="AE167" i="8"/>
  <c r="AE121" i="8"/>
  <c r="AE336" i="8"/>
  <c r="AE127" i="8"/>
  <c r="AE293" i="8"/>
  <c r="AE146" i="8"/>
  <c r="AE271" i="8"/>
  <c r="Y50" i="8"/>
  <c r="AE476" i="8"/>
  <c r="AE182" i="8"/>
  <c r="AE377" i="8"/>
  <c r="AE248" i="8"/>
  <c r="AL405" i="8"/>
  <c r="AE213" i="8"/>
  <c r="AL430" i="8"/>
  <c r="AE411" i="8"/>
  <c r="AE407" i="8"/>
  <c r="AE496" i="8"/>
  <c r="AE361" i="8"/>
  <c r="AE157" i="8"/>
  <c r="AE433" i="8"/>
  <c r="AE343" i="8"/>
  <c r="AE507" i="8"/>
  <c r="AE203" i="8"/>
  <c r="AE148" i="8"/>
  <c r="AL160" i="8"/>
  <c r="AE237" i="8"/>
  <c r="AL355" i="8"/>
  <c r="AE143" i="8"/>
  <c r="AE208" i="8"/>
  <c r="AE331" i="8"/>
  <c r="AE398" i="8"/>
  <c r="AE472" i="8"/>
  <c r="AE226" i="8"/>
  <c r="AL150" i="8"/>
  <c r="S84" i="8"/>
  <c r="R89" i="8"/>
  <c r="Z49" i="8"/>
  <c r="N109" i="8"/>
  <c r="AD29" i="8"/>
  <c r="AE116" i="8"/>
  <c r="AE423" i="8"/>
  <c r="AE286" i="8"/>
  <c r="AE192" i="8"/>
  <c r="AE246" i="8"/>
  <c r="AD25" i="8"/>
  <c r="AE247" i="8"/>
  <c r="AE177" i="8"/>
  <c r="AE307" i="8"/>
  <c r="AE193" i="8"/>
  <c r="AE387" i="8"/>
  <c r="AL185" i="8"/>
  <c r="AE272" i="8"/>
  <c r="AE388" i="8"/>
  <c r="AE488" i="8"/>
  <c r="AL360" i="8"/>
  <c r="AE161" i="8"/>
  <c r="AE128" i="8"/>
  <c r="AE468" i="8"/>
  <c r="AE498" i="8"/>
  <c r="AL215" i="8"/>
  <c r="AL155" i="8"/>
  <c r="AE266" i="8"/>
  <c r="AL340" i="8"/>
  <c r="AE378" i="8"/>
  <c r="AE196" i="8"/>
  <c r="AL130" i="8"/>
  <c r="AE276" i="8"/>
  <c r="AE438" i="8"/>
  <c r="AL175" i="8"/>
  <c r="AE482" i="8"/>
  <c r="AE163" i="8"/>
  <c r="AE282" i="8"/>
  <c r="AL350" i="8"/>
  <c r="AE221" i="8"/>
  <c r="AL335" i="8"/>
  <c r="AE206" i="8"/>
  <c r="AE188" i="8"/>
  <c r="AL500" i="8"/>
  <c r="AE172" i="8"/>
  <c r="O100" i="8"/>
  <c r="AE346" i="8"/>
  <c r="AL435" i="8"/>
  <c r="AE298" i="8"/>
  <c r="AE233" i="8"/>
  <c r="AE461" i="8"/>
  <c r="AE456" i="8"/>
  <c r="AE232" i="8"/>
  <c r="AE131" i="8"/>
  <c r="AE292" i="8"/>
  <c r="AE253" i="8"/>
  <c r="AL285" i="8"/>
  <c r="AE401" i="8"/>
  <c r="AE446" i="8"/>
  <c r="AE231" i="8"/>
  <c r="AA40" i="8"/>
  <c r="AE178" i="8"/>
  <c r="AL210" i="8"/>
  <c r="AE436" i="8"/>
  <c r="AE422" i="8"/>
  <c r="AE171" i="8"/>
  <c r="AE183" i="8"/>
  <c r="AL410" i="8"/>
  <c r="AL375" i="8"/>
  <c r="AE458" i="8"/>
  <c r="AL420" i="8"/>
  <c r="AL480" i="8"/>
  <c r="AE386" i="8"/>
  <c r="AE406" i="8"/>
  <c r="AE267" i="8"/>
  <c r="AL385" i="8"/>
  <c r="AE136" i="8"/>
  <c r="AE251" i="8"/>
  <c r="AE216" i="8"/>
  <c r="AE142" i="8"/>
  <c r="AE383" i="8"/>
  <c r="AE112" i="8"/>
  <c r="AL195" i="8"/>
  <c r="AE111" i="8"/>
  <c r="AE448" i="8"/>
  <c r="AE493" i="8"/>
  <c r="AL300" i="8"/>
  <c r="AE123" i="8"/>
  <c r="AE156" i="8"/>
  <c r="AB35" i="8"/>
  <c r="AE508" i="8"/>
  <c r="X59" i="8"/>
  <c r="AF19" i="8"/>
  <c r="AD34" i="8"/>
  <c r="Q94" i="8"/>
  <c r="P99" i="8"/>
  <c r="T79" i="8"/>
  <c r="AE463" i="8"/>
  <c r="AL465" i="8"/>
  <c r="AE222" i="8"/>
  <c r="AL495" i="8"/>
  <c r="AE312" i="8"/>
  <c r="AE417" i="8"/>
  <c r="AE402" i="8"/>
  <c r="AL115" i="8"/>
  <c r="AE323" i="8"/>
  <c r="AL280" i="8"/>
  <c r="AE202" i="8"/>
  <c r="AE353" i="8"/>
  <c r="AE118" i="8"/>
  <c r="AE327" i="8"/>
  <c r="AE278" i="8"/>
  <c r="S80" i="8"/>
  <c r="AE187" i="8"/>
  <c r="AE342" i="8"/>
  <c r="AE198" i="8"/>
  <c r="AE451" i="8"/>
  <c r="AE241" i="8"/>
  <c r="AL400" i="8"/>
  <c r="N110" i="8"/>
  <c r="AL170" i="8"/>
  <c r="AE441" i="8"/>
  <c r="AE306" i="8"/>
  <c r="AE351" i="8"/>
  <c r="AE462" i="8"/>
  <c r="AE20" i="8"/>
  <c r="AE481" i="8"/>
  <c r="AE277" i="8"/>
  <c r="P95" i="8"/>
  <c r="AG14" i="8"/>
  <c r="AE368" i="8"/>
  <c r="AE311" i="8"/>
  <c r="AE381" i="8"/>
  <c r="AE373" i="8"/>
  <c r="AE257" i="8"/>
  <c r="AE332" i="8"/>
  <c r="AE513" i="8"/>
  <c r="AE477" i="8"/>
  <c r="U70" i="8"/>
  <c r="AL345" i="8"/>
  <c r="AL415" i="8"/>
  <c r="AL275" i="8"/>
  <c r="AL305" i="8"/>
  <c r="AE512" i="8"/>
  <c r="AE242" i="8"/>
  <c r="AE437" i="8"/>
  <c r="AL425" i="8"/>
  <c r="AE151" i="8"/>
  <c r="AE168" i="8"/>
  <c r="AE321" i="8"/>
  <c r="AE391" i="8"/>
  <c r="AL235" i="8"/>
  <c r="AL470" i="8"/>
  <c r="AE397" i="8"/>
  <c r="AL135" i="8"/>
  <c r="AE442" i="8"/>
  <c r="AL200" i="8"/>
  <c r="AE503" i="8"/>
  <c r="AE412" i="8"/>
  <c r="AE273" i="8"/>
  <c r="AE227" i="8"/>
  <c r="AE356" i="8"/>
  <c r="R85" i="8"/>
  <c r="AE371" i="8"/>
  <c r="AE367" i="8"/>
  <c r="AE122" i="8"/>
  <c r="AE262" i="8"/>
  <c r="AL330" i="8"/>
  <c r="AE236" i="8"/>
  <c r="AL505" i="8"/>
  <c r="AE113" i="8"/>
  <c r="AE228" i="8"/>
  <c r="AE357" i="8"/>
  <c r="AE176" i="8"/>
  <c r="AE153" i="8"/>
  <c r="AE207" i="8"/>
  <c r="AL205" i="8"/>
  <c r="AE428" i="8"/>
  <c r="AE258" i="8"/>
  <c r="W60" i="8"/>
  <c r="AE252" i="8"/>
  <c r="AA44" i="8"/>
  <c r="V69" i="8"/>
  <c r="W64" i="8"/>
  <c r="Y54" i="8"/>
  <c r="U74" i="8"/>
  <c r="AE348" i="8"/>
  <c r="AE173" i="8"/>
  <c r="AE426" i="8"/>
  <c r="AE333" i="8"/>
  <c r="AL270" i="8"/>
  <c r="AE126" i="8"/>
  <c r="AE372" i="8"/>
  <c r="AL485" i="8"/>
  <c r="AE473" i="8"/>
  <c r="AL255" i="8"/>
  <c r="Q90" i="8"/>
  <c r="AL220" i="8"/>
  <c r="AE352" i="8"/>
  <c r="AL225" i="8"/>
  <c r="AE443" i="8"/>
  <c r="AL260" i="8"/>
  <c r="AL265" i="8"/>
  <c r="AE358" i="8"/>
  <c r="AE283" i="8"/>
  <c r="AE427" i="8"/>
  <c r="AE328" i="8"/>
  <c r="AL325" i="8"/>
  <c r="AE211" i="8"/>
  <c r="AE491" i="8"/>
  <c r="AE432" i="8"/>
  <c r="AE363" i="8"/>
  <c r="AE291" i="8"/>
  <c r="AE162" i="8"/>
  <c r="X55" i="8"/>
  <c r="AE403" i="8"/>
  <c r="AL125" i="8"/>
  <c r="AE308" i="8"/>
  <c r="AE362" i="8"/>
  <c r="AE413" i="8"/>
  <c r="AE152" i="8"/>
  <c r="AE326" i="8"/>
  <c r="AE281" i="8"/>
  <c r="AE296" i="8"/>
  <c r="AE466" i="8"/>
  <c r="AE147" i="8"/>
  <c r="AE497" i="8"/>
  <c r="AE261" i="8"/>
  <c r="AE396" i="8"/>
  <c r="AL455" i="8"/>
  <c r="AE238" i="8"/>
  <c r="AE511" i="8"/>
  <c r="AE303" i="8"/>
  <c r="AD30" i="8"/>
  <c r="AE137" i="8"/>
  <c r="AL180" i="8"/>
  <c r="AE452" i="8"/>
  <c r="AE186" i="8"/>
  <c r="AE421" i="8"/>
  <c r="AL240" i="8"/>
  <c r="AL510" i="8"/>
  <c r="AE338" i="8"/>
  <c r="AE302" i="8"/>
  <c r="AE268" i="8"/>
  <c r="AL120" i="8"/>
  <c r="AL320" i="8"/>
  <c r="AE416" i="8"/>
  <c r="V65" i="8"/>
  <c r="AE376" i="8"/>
  <c r="AL230" i="8"/>
  <c r="AL445" i="8"/>
  <c r="AE197" i="8"/>
  <c r="AL370" i="8"/>
  <c r="AE166" i="8"/>
  <c r="N105" i="8"/>
  <c r="AE366" i="8"/>
  <c r="AE408" i="8"/>
  <c r="AE506" i="8"/>
  <c r="AE288" i="8"/>
  <c r="AE313" i="8"/>
  <c r="AL390" i="8"/>
  <c r="AE382" i="8"/>
  <c r="AE392" i="8"/>
  <c r="AE501" i="8"/>
  <c r="AE263" i="8"/>
  <c r="AE191" i="8"/>
  <c r="AE117" i="8"/>
  <c r="AE218" i="8"/>
  <c r="Z45" i="8"/>
  <c r="AE322" i="8"/>
  <c r="AL365" i="8"/>
  <c r="AE223" i="8"/>
  <c r="AM190" i="8" l="1"/>
  <c r="Z54" i="8"/>
  <c r="AE34" i="8"/>
  <c r="S89" i="8"/>
  <c r="AA45" i="8"/>
  <c r="AF263" i="8"/>
  <c r="AM390" i="8"/>
  <c r="AF408" i="8"/>
  <c r="AM370" i="8"/>
  <c r="AF376" i="8"/>
  <c r="AM120" i="8"/>
  <c r="AM510" i="8"/>
  <c r="AF452" i="8"/>
  <c r="AF303" i="8"/>
  <c r="AF396" i="8"/>
  <c r="AF466" i="8"/>
  <c r="AF152" i="8"/>
  <c r="AM125" i="8"/>
  <c r="AF291" i="8"/>
  <c r="AF211" i="8"/>
  <c r="AF283" i="8"/>
  <c r="AF443" i="8"/>
  <c r="R90" i="8"/>
  <c r="AF372" i="8"/>
  <c r="AF426" i="8"/>
  <c r="AF252" i="8"/>
  <c r="AM205" i="8"/>
  <c r="AF357" i="8"/>
  <c r="AF236" i="8"/>
  <c r="AF367" i="8"/>
  <c r="AF227" i="8"/>
  <c r="AM200" i="8"/>
  <c r="AM470" i="8"/>
  <c r="AF168" i="8"/>
  <c r="AF242" i="8"/>
  <c r="AM415" i="8"/>
  <c r="AF513" i="8"/>
  <c r="AF381" i="8"/>
  <c r="Q95" i="8"/>
  <c r="AF462" i="8"/>
  <c r="AF241" i="8"/>
  <c r="AF187" i="8"/>
  <c r="AF118" i="8"/>
  <c r="AF323" i="8"/>
  <c r="AF312" i="8"/>
  <c r="AF463" i="8"/>
  <c r="AC35" i="8"/>
  <c r="AF493" i="8"/>
  <c r="AF112" i="8"/>
  <c r="AF251" i="8"/>
  <c r="AF406" i="8"/>
  <c r="AF458" i="8"/>
  <c r="AF171" i="8"/>
  <c r="AF178" i="8"/>
  <c r="AF401" i="8"/>
  <c r="AF131" i="8"/>
  <c r="AF233" i="8"/>
  <c r="P100" i="8"/>
  <c r="AF206" i="8"/>
  <c r="AF282" i="8"/>
  <c r="AF438" i="8"/>
  <c r="AF378" i="8"/>
  <c r="AM215" i="8"/>
  <c r="AF161" i="8"/>
  <c r="AF272" i="8"/>
  <c r="AF307" i="8"/>
  <c r="AF246" i="8"/>
  <c r="AF116" i="8"/>
  <c r="AF472" i="8"/>
  <c r="AF143" i="8"/>
  <c r="AF148" i="8"/>
  <c r="AF433" i="8"/>
  <c r="AF407" i="8"/>
  <c r="AM405" i="8"/>
  <c r="AF476" i="8"/>
  <c r="AF293" i="8"/>
  <c r="AF167" i="8"/>
  <c r="AF158" i="8"/>
  <c r="AM450" i="8"/>
  <c r="AF447" i="8"/>
  <c r="AM440" i="8"/>
  <c r="AF478" i="8"/>
  <c r="AF297" i="8"/>
  <c r="AM475" i="8"/>
  <c r="U75" i="8"/>
  <c r="AF132" i="8"/>
  <c r="AF212" i="8"/>
  <c r="AF318" i="8"/>
  <c r="AM395" i="8"/>
  <c r="AM250" i="8"/>
  <c r="X64" i="8"/>
  <c r="U79" i="8"/>
  <c r="AG19" i="8"/>
  <c r="AE29" i="8"/>
  <c r="T84" i="8"/>
  <c r="AC39" i="8"/>
  <c r="AF223" i="8"/>
  <c r="AF218" i="8"/>
  <c r="AF501" i="8"/>
  <c r="AF313" i="8"/>
  <c r="AF366" i="8"/>
  <c r="AF197" i="8"/>
  <c r="W65" i="8"/>
  <c r="AF268" i="8"/>
  <c r="AM240" i="8"/>
  <c r="AM180" i="8"/>
  <c r="AF511" i="8"/>
  <c r="AF261" i="8"/>
  <c r="AF296" i="8"/>
  <c r="AF413" i="8"/>
  <c r="AF403" i="8"/>
  <c r="AF363" i="8"/>
  <c r="AM325" i="8"/>
  <c r="AF358" i="8"/>
  <c r="AM225" i="8"/>
  <c r="AM255" i="8"/>
  <c r="AF126" i="8"/>
  <c r="AF173" i="8"/>
  <c r="X60" i="8"/>
  <c r="AF207" i="8"/>
  <c r="AF228" i="8"/>
  <c r="AM330" i="8"/>
  <c r="AF371" i="8"/>
  <c r="AF273" i="8"/>
  <c r="AF442" i="8"/>
  <c r="AM235" i="8"/>
  <c r="AF151" i="8"/>
  <c r="AF512" i="8"/>
  <c r="AM345" i="8"/>
  <c r="AF332" i="8"/>
  <c r="AF311" i="8"/>
  <c r="AF277" i="8"/>
  <c r="AF351" i="8"/>
  <c r="AM170" i="8"/>
  <c r="AF451" i="8"/>
  <c r="T80" i="8"/>
  <c r="AF353" i="8"/>
  <c r="AM115" i="8"/>
  <c r="AM495" i="8"/>
  <c r="AF156" i="8"/>
  <c r="AF448" i="8"/>
  <c r="AF383" i="8"/>
  <c r="AF136" i="8"/>
  <c r="AF386" i="8"/>
  <c r="AM375" i="8"/>
  <c r="AF422" i="8"/>
  <c r="AB40" i="8"/>
  <c r="AM285" i="8"/>
  <c r="AF232" i="8"/>
  <c r="AF298" i="8"/>
  <c r="AF172" i="8"/>
  <c r="AM335" i="8"/>
  <c r="AF163" i="8"/>
  <c r="AF276" i="8"/>
  <c r="AM340" i="8"/>
  <c r="AF498" i="8"/>
  <c r="AM360" i="8"/>
  <c r="AM185" i="8"/>
  <c r="AF177" i="8"/>
  <c r="AF192" i="8"/>
  <c r="AF398" i="8"/>
  <c r="AM355" i="8"/>
  <c r="AF203" i="8"/>
  <c r="AF157" i="8"/>
  <c r="AF411" i="8"/>
  <c r="AF248" i="8"/>
  <c r="Z50" i="8"/>
  <c r="AF127" i="8"/>
  <c r="AF141" i="8"/>
  <c r="AF418" i="8"/>
  <c r="AF217" i="8"/>
  <c r="AF243" i="8"/>
  <c r="AF431" i="8"/>
  <c r="AM245" i="8"/>
  <c r="AF341" i="8"/>
  <c r="AF457" i="8"/>
  <c r="AG15" i="8"/>
  <c r="AF347" i="8"/>
  <c r="AF393" i="8"/>
  <c r="AM140" i="8"/>
  <c r="AF138" i="8"/>
  <c r="W69" i="8"/>
  <c r="Q99" i="8"/>
  <c r="Y59" i="8"/>
  <c r="O109" i="8"/>
  <c r="AF24" i="8"/>
  <c r="AM365" i="8"/>
  <c r="AF117" i="8"/>
  <c r="AF392" i="8"/>
  <c r="AF288" i="8"/>
  <c r="O105" i="8"/>
  <c r="AM445" i="8"/>
  <c r="AF416" i="8"/>
  <c r="AF302" i="8"/>
  <c r="AF421" i="8"/>
  <c r="AF137" i="8"/>
  <c r="AF238" i="8"/>
  <c r="AF497" i="8"/>
  <c r="AF281" i="8"/>
  <c r="AF362" i="8"/>
  <c r="Y55" i="8"/>
  <c r="AF432" i="8"/>
  <c r="AF328" i="8"/>
  <c r="AM265" i="8"/>
  <c r="AF352" i="8"/>
  <c r="AF473" i="8"/>
  <c r="AM270" i="8"/>
  <c r="AF348" i="8"/>
  <c r="AF258" i="8"/>
  <c r="AF153" i="8"/>
  <c r="AF113" i="8"/>
  <c r="AF262" i="8"/>
  <c r="S85" i="8"/>
  <c r="AF412" i="8"/>
  <c r="AM135" i="8"/>
  <c r="AF391" i="8"/>
  <c r="AM425" i="8"/>
  <c r="AM305" i="8"/>
  <c r="V70" i="8"/>
  <c r="AF257" i="8"/>
  <c r="AF368" i="8"/>
  <c r="AF481" i="8"/>
  <c r="AF306" i="8"/>
  <c r="O110" i="8"/>
  <c r="AF198" i="8"/>
  <c r="AF278" i="8"/>
  <c r="AF202" i="8"/>
  <c r="AF402" i="8"/>
  <c r="AF222" i="8"/>
  <c r="AF123" i="8"/>
  <c r="AF111" i="8"/>
  <c r="AF142" i="8"/>
  <c r="AM385" i="8"/>
  <c r="AM480" i="8"/>
  <c r="AM410" i="8"/>
  <c r="AF436" i="8"/>
  <c r="AF231" i="8"/>
  <c r="AF253" i="8"/>
  <c r="AF456" i="8"/>
  <c r="AM435" i="8"/>
  <c r="AM500" i="8"/>
  <c r="AF221" i="8"/>
  <c r="AF482" i="8"/>
  <c r="AM130" i="8"/>
  <c r="AF266" i="8"/>
  <c r="AF468" i="8"/>
  <c r="AF488" i="8"/>
  <c r="AF387" i="8"/>
  <c r="AF247" i="8"/>
  <c r="AF286" i="8"/>
  <c r="AM150" i="8"/>
  <c r="AF331" i="8"/>
  <c r="AF237" i="8"/>
  <c r="AF507" i="8"/>
  <c r="AF361" i="8"/>
  <c r="AM430" i="8"/>
  <c r="AF377" i="8"/>
  <c r="AF271" i="8"/>
  <c r="AF336" i="8"/>
  <c r="AF492" i="8"/>
  <c r="AF337" i="8"/>
  <c r="AF181" i="8"/>
  <c r="AF133" i="8"/>
  <c r="AM145" i="8"/>
  <c r="AM380" i="8"/>
  <c r="AF317" i="8"/>
  <c r="AF471" i="8"/>
  <c r="AF487" i="8"/>
  <c r="AF453" i="8"/>
  <c r="AF486" i="8"/>
  <c r="AF201" i="8"/>
  <c r="AF316" i="8"/>
  <c r="V74" i="8"/>
  <c r="AB44" i="8"/>
  <c r="R94" i="8"/>
  <c r="AA49" i="8"/>
  <c r="P104" i="8"/>
  <c r="AF322" i="8"/>
  <c r="AF191" i="8"/>
  <c r="AF382" i="8"/>
  <c r="AF506" i="8"/>
  <c r="AF166" i="8"/>
  <c r="AM230" i="8"/>
  <c r="AM320" i="8"/>
  <c r="AF338" i="8"/>
  <c r="AF186" i="8"/>
  <c r="AE30" i="8"/>
  <c r="AM455" i="8"/>
  <c r="AF147" i="8"/>
  <c r="AF326" i="8"/>
  <c r="AF308" i="8"/>
  <c r="AF162" i="8"/>
  <c r="AF491" i="8"/>
  <c r="AF427" i="8"/>
  <c r="AM260" i="8"/>
  <c r="AM220" i="8"/>
  <c r="AM485" i="8"/>
  <c r="AF333" i="8"/>
  <c r="AF428" i="8"/>
  <c r="AF176" i="8"/>
  <c r="AM505" i="8"/>
  <c r="AF122" i="8"/>
  <c r="AF356" i="8"/>
  <c r="AF503" i="8"/>
  <c r="AF397" i="8"/>
  <c r="AF321" i="8"/>
  <c r="AF437" i="8"/>
  <c r="AM275" i="8"/>
  <c r="AF477" i="8"/>
  <c r="AF373" i="8"/>
  <c r="AH14" i="8"/>
  <c r="AF20" i="8"/>
  <c r="AF441" i="8"/>
  <c r="AM400" i="8"/>
  <c r="AF342" i="8"/>
  <c r="AF327" i="8"/>
  <c r="AM280" i="8"/>
  <c r="AF417" i="8"/>
  <c r="AM465" i="8"/>
  <c r="AF508" i="8"/>
  <c r="AM300" i="8"/>
  <c r="AM195" i="8"/>
  <c r="AF216" i="8"/>
  <c r="AF267" i="8"/>
  <c r="AM420" i="8"/>
  <c r="AF183" i="8"/>
  <c r="AM210" i="8"/>
  <c r="AF446" i="8"/>
  <c r="AF292" i="8"/>
  <c r="AF461" i="8"/>
  <c r="AF346" i="8"/>
  <c r="AF188" i="8"/>
  <c r="AM350" i="8"/>
  <c r="AM175" i="8"/>
  <c r="AF196" i="8"/>
  <c r="AM155" i="8"/>
  <c r="AF128" i="8"/>
  <c r="AF388" i="8"/>
  <c r="AF193" i="8"/>
  <c r="AE25" i="8"/>
  <c r="AF423" i="8"/>
  <c r="AF226" i="8"/>
  <c r="AF208" i="8"/>
  <c r="AM160" i="8"/>
  <c r="AF343" i="8"/>
  <c r="AF496" i="8"/>
  <c r="AF213" i="8"/>
  <c r="AF182" i="8"/>
  <c r="AF146" i="8"/>
  <c r="AF121" i="8"/>
  <c r="AF483" i="8"/>
  <c r="AM315" i="8"/>
  <c r="AM460" i="8"/>
  <c r="AM490" i="8"/>
  <c r="AF301" i="8"/>
  <c r="AF502" i="8"/>
  <c r="AF287" i="8"/>
  <c r="AM165" i="8"/>
  <c r="AM295" i="8"/>
  <c r="AF256" i="8"/>
  <c r="AM290" i="8"/>
  <c r="AF467" i="8"/>
  <c r="AM310" i="8"/>
  <c r="AN190" i="8" l="1"/>
  <c r="AB49" i="8"/>
  <c r="Z59" i="8"/>
  <c r="AD39" i="8"/>
  <c r="V79" i="8"/>
  <c r="AG256" i="8"/>
  <c r="AG502" i="8"/>
  <c r="AN315" i="8"/>
  <c r="AG182" i="8"/>
  <c r="AN160" i="8"/>
  <c r="AF25" i="8"/>
  <c r="AN155" i="8"/>
  <c r="AG188" i="8"/>
  <c r="AG446" i="8"/>
  <c r="AG267" i="8"/>
  <c r="AG508" i="8"/>
  <c r="AG327" i="8"/>
  <c r="AG20" i="8"/>
  <c r="AN275" i="8"/>
  <c r="AG503" i="8"/>
  <c r="AG176" i="8"/>
  <c r="AN220" i="8"/>
  <c r="AG162" i="8"/>
  <c r="AN455" i="8"/>
  <c r="AN320" i="8"/>
  <c r="AG382" i="8"/>
  <c r="AG316" i="8"/>
  <c r="AG487" i="8"/>
  <c r="AN145" i="8"/>
  <c r="AG492" i="8"/>
  <c r="AN430" i="8"/>
  <c r="AG331" i="8"/>
  <c r="AG387" i="8"/>
  <c r="AN130" i="8"/>
  <c r="AN435" i="8"/>
  <c r="AG436" i="8"/>
  <c r="AG142" i="8"/>
  <c r="AG402" i="8"/>
  <c r="P110" i="8"/>
  <c r="AG257" i="8"/>
  <c r="AG391" i="8"/>
  <c r="AG262" i="8"/>
  <c r="AG348" i="8"/>
  <c r="AN265" i="8"/>
  <c r="AG362" i="8"/>
  <c r="AG137" i="8"/>
  <c r="AN445" i="8"/>
  <c r="AG117" i="8"/>
  <c r="AN140" i="8"/>
  <c r="AG457" i="8"/>
  <c r="AG243" i="8"/>
  <c r="AG127" i="8"/>
  <c r="AG157" i="8"/>
  <c r="AG192" i="8"/>
  <c r="AG498" i="8"/>
  <c r="AN335" i="8"/>
  <c r="AN285" i="8"/>
  <c r="AG386" i="8"/>
  <c r="AG156" i="8"/>
  <c r="U80" i="8"/>
  <c r="AG277" i="8"/>
  <c r="AG512" i="8"/>
  <c r="AG273" i="8"/>
  <c r="AG207" i="8"/>
  <c r="AN255" i="8"/>
  <c r="AG363" i="8"/>
  <c r="AG261" i="8"/>
  <c r="AG268" i="8"/>
  <c r="AG313" i="8"/>
  <c r="AG318" i="8"/>
  <c r="AN475" i="8"/>
  <c r="AG447" i="8"/>
  <c r="AG293" i="8"/>
  <c r="AG433" i="8"/>
  <c r="AG116" i="8"/>
  <c r="AG161" i="8"/>
  <c r="AG282" i="8"/>
  <c r="AG131" i="8"/>
  <c r="AG458" i="8"/>
  <c r="AG493" i="8"/>
  <c r="AG323" i="8"/>
  <c r="AG513" i="8"/>
  <c r="AN470" i="8"/>
  <c r="AG236" i="8"/>
  <c r="AG426" i="8"/>
  <c r="AG283" i="8"/>
  <c r="AG152" i="8"/>
  <c r="AG452" i="8"/>
  <c r="AN370" i="8"/>
  <c r="AB45" i="8"/>
  <c r="S94" i="8"/>
  <c r="R99" i="8"/>
  <c r="U84" i="8"/>
  <c r="Y64" i="8"/>
  <c r="T89" i="8"/>
  <c r="AN310" i="8"/>
  <c r="AN295" i="8"/>
  <c r="AG301" i="8"/>
  <c r="AG483" i="8"/>
  <c r="AG213" i="8"/>
  <c r="AG208" i="8"/>
  <c r="AG193" i="8"/>
  <c r="AG196" i="8"/>
  <c r="AG346" i="8"/>
  <c r="AN210" i="8"/>
  <c r="AG216" i="8"/>
  <c r="AN465" i="8"/>
  <c r="AG342" i="8"/>
  <c r="AI14" i="8"/>
  <c r="AG437" i="8"/>
  <c r="AG356" i="8"/>
  <c r="AG428" i="8"/>
  <c r="AN260" i="8"/>
  <c r="AG308" i="8"/>
  <c r="AF30" i="8"/>
  <c r="AN230" i="8"/>
  <c r="AG191" i="8"/>
  <c r="AG201" i="8"/>
  <c r="AG471" i="8"/>
  <c r="AG133" i="8"/>
  <c r="AG336" i="8"/>
  <c r="AG361" i="8"/>
  <c r="AN150" i="8"/>
  <c r="AG488" i="8"/>
  <c r="AG482" i="8"/>
  <c r="AG456" i="8"/>
  <c r="AN410" i="8"/>
  <c r="AG111" i="8"/>
  <c r="AG202" i="8"/>
  <c r="AG306" i="8"/>
  <c r="W70" i="8"/>
  <c r="AN135" i="8"/>
  <c r="AG113" i="8"/>
  <c r="AN270" i="8"/>
  <c r="AG328" i="8"/>
  <c r="AG281" i="8"/>
  <c r="AG421" i="8"/>
  <c r="P105" i="8"/>
  <c r="AN365" i="8"/>
  <c r="AG393" i="8"/>
  <c r="AG341" i="8"/>
  <c r="AG217" i="8"/>
  <c r="AA50" i="8"/>
  <c r="AG203" i="8"/>
  <c r="AG177" i="8"/>
  <c r="AN340" i="8"/>
  <c r="AG172" i="8"/>
  <c r="AC40" i="8"/>
  <c r="AG136" i="8"/>
  <c r="AN495" i="8"/>
  <c r="AG451" i="8"/>
  <c r="AG311" i="8"/>
  <c r="AG151" i="8"/>
  <c r="AG371" i="8"/>
  <c r="Y60" i="8"/>
  <c r="AN225" i="8"/>
  <c r="AG403" i="8"/>
  <c r="AG511" i="8"/>
  <c r="X65" i="8"/>
  <c r="AG501" i="8"/>
  <c r="AG212" i="8"/>
  <c r="AG297" i="8"/>
  <c r="AN450" i="8"/>
  <c r="AG476" i="8"/>
  <c r="AG148" i="8"/>
  <c r="AG246" i="8"/>
  <c r="AN215" i="8"/>
  <c r="AG206" i="8"/>
  <c r="AG401" i="8"/>
  <c r="AG406" i="8"/>
  <c r="AD35" i="8"/>
  <c r="AG118" i="8"/>
  <c r="AG462" i="8"/>
  <c r="AN415" i="8"/>
  <c r="AN200" i="8"/>
  <c r="AG357" i="8"/>
  <c r="AG372" i="8"/>
  <c r="AG211" i="8"/>
  <c r="AG466" i="8"/>
  <c r="AN510" i="8"/>
  <c r="AG408" i="8"/>
  <c r="AC44" i="8"/>
  <c r="AG24" i="8"/>
  <c r="X69" i="8"/>
  <c r="AF29" i="8"/>
  <c r="AF34" i="8"/>
  <c r="AG467" i="8"/>
  <c r="AN165" i="8"/>
  <c r="AN490" i="8"/>
  <c r="AG121" i="8"/>
  <c r="AG496" i="8"/>
  <c r="AG226" i="8"/>
  <c r="AG388" i="8"/>
  <c r="AN175" i="8"/>
  <c r="AG461" i="8"/>
  <c r="AG183" i="8"/>
  <c r="AN195" i="8"/>
  <c r="AG417" i="8"/>
  <c r="AN400" i="8"/>
  <c r="AG373" i="8"/>
  <c r="AG321" i="8"/>
  <c r="AG122" i="8"/>
  <c r="AG333" i="8"/>
  <c r="AG427" i="8"/>
  <c r="AG326" i="8"/>
  <c r="AG186" i="8"/>
  <c r="AG166" i="8"/>
  <c r="AG322" i="8"/>
  <c r="AG486" i="8"/>
  <c r="AG317" i="8"/>
  <c r="AG181" i="8"/>
  <c r="AG271" i="8"/>
  <c r="AG507" i="8"/>
  <c r="AG286" i="8"/>
  <c r="AG468" i="8"/>
  <c r="AG221" i="8"/>
  <c r="AG253" i="8"/>
  <c r="AN480" i="8"/>
  <c r="AG123" i="8"/>
  <c r="AG278" i="8"/>
  <c r="AG481" i="8"/>
  <c r="AN305" i="8"/>
  <c r="AG412" i="8"/>
  <c r="AG153" i="8"/>
  <c r="AG473" i="8"/>
  <c r="AG432" i="8"/>
  <c r="AG497" i="8"/>
  <c r="AG302" i="8"/>
  <c r="AG288" i="8"/>
  <c r="AG347" i="8"/>
  <c r="AN245" i="8"/>
  <c r="AG418" i="8"/>
  <c r="AG248" i="8"/>
  <c r="AN355" i="8"/>
  <c r="AN185" i="8"/>
  <c r="AG276" i="8"/>
  <c r="AG298" i="8"/>
  <c r="AG422" i="8"/>
  <c r="AG383" i="8"/>
  <c r="AN115" i="8"/>
  <c r="AN170" i="8"/>
  <c r="AG332" i="8"/>
  <c r="AN235" i="8"/>
  <c r="AN330" i="8"/>
  <c r="AG173" i="8"/>
  <c r="AG358" i="8"/>
  <c r="AG413" i="8"/>
  <c r="AN180" i="8"/>
  <c r="AG197" i="8"/>
  <c r="AG218" i="8"/>
  <c r="AN250" i="8"/>
  <c r="AG132" i="8"/>
  <c r="AG478" i="8"/>
  <c r="AG158" i="8"/>
  <c r="AN405" i="8"/>
  <c r="AG143" i="8"/>
  <c r="AG307" i="8"/>
  <c r="AG378" i="8"/>
  <c r="Q100" i="8"/>
  <c r="AG178" i="8"/>
  <c r="AG251" i="8"/>
  <c r="AG463" i="8"/>
  <c r="AG187" i="8"/>
  <c r="R95" i="8"/>
  <c r="AG242" i="8"/>
  <c r="AG227" i="8"/>
  <c r="AN205" i="8"/>
  <c r="S90" i="8"/>
  <c r="AG291" i="8"/>
  <c r="AG396" i="8"/>
  <c r="AN120" i="8"/>
  <c r="AN390" i="8"/>
  <c r="Q104" i="8"/>
  <c r="W74" i="8"/>
  <c r="P109" i="8"/>
  <c r="AH19" i="8"/>
  <c r="AA54" i="8"/>
  <c r="AN290" i="8"/>
  <c r="AG287" i="8"/>
  <c r="AN460" i="8"/>
  <c r="AG146" i="8"/>
  <c r="AG343" i="8"/>
  <c r="AG423" i="8"/>
  <c r="AG128" i="8"/>
  <c r="AN350" i="8"/>
  <c r="AG292" i="8"/>
  <c r="AN420" i="8"/>
  <c r="AN300" i="8"/>
  <c r="AN280" i="8"/>
  <c r="AG441" i="8"/>
  <c r="AG477" i="8"/>
  <c r="AG397" i="8"/>
  <c r="AN505" i="8"/>
  <c r="AN485" i="8"/>
  <c r="AG491" i="8"/>
  <c r="AG147" i="8"/>
  <c r="AG338" i="8"/>
  <c r="AG506" i="8"/>
  <c r="AG453" i="8"/>
  <c r="AN380" i="8"/>
  <c r="AG337" i="8"/>
  <c r="AG377" i="8"/>
  <c r="AG237" i="8"/>
  <c r="AG247" i="8"/>
  <c r="AG266" i="8"/>
  <c r="AN500" i="8"/>
  <c r="AG231" i="8"/>
  <c r="AN385" i="8"/>
  <c r="AG222" i="8"/>
  <c r="AG198" i="8"/>
  <c r="AG368" i="8"/>
  <c r="AN425" i="8"/>
  <c r="T85" i="8"/>
  <c r="AG258" i="8"/>
  <c r="AG352" i="8"/>
  <c r="Z55" i="8"/>
  <c r="AG238" i="8"/>
  <c r="AG416" i="8"/>
  <c r="AG392" i="8"/>
  <c r="AG138" i="8"/>
  <c r="AH15" i="8"/>
  <c r="AG431" i="8"/>
  <c r="AG141" i="8"/>
  <c r="AG411" i="8"/>
  <c r="AG398" i="8"/>
  <c r="AN360" i="8"/>
  <c r="AG163" i="8"/>
  <c r="AG232" i="8"/>
  <c r="AN375" i="8"/>
  <c r="AG448" i="8"/>
  <c r="AG353" i="8"/>
  <c r="AG351" i="8"/>
  <c r="AN345" i="8"/>
  <c r="AG442" i="8"/>
  <c r="AG228" i="8"/>
  <c r="AG126" i="8"/>
  <c r="AN325" i="8"/>
  <c r="AG296" i="8"/>
  <c r="AN240" i="8"/>
  <c r="AG366" i="8"/>
  <c r="AG223" i="8"/>
  <c r="AN395" i="8"/>
  <c r="V75" i="8"/>
  <c r="AN440" i="8"/>
  <c r="AG167" i="8"/>
  <c r="AG407" i="8"/>
  <c r="AG472" i="8"/>
  <c r="AG272" i="8"/>
  <c r="AG438" i="8"/>
  <c r="AG233" i="8"/>
  <c r="AG171" i="8"/>
  <c r="AG112" i="8"/>
  <c r="AG312" i="8"/>
  <c r="AG241" i="8"/>
  <c r="AG381" i="8"/>
  <c r="AG168" i="8"/>
  <c r="AG367" i="8"/>
  <c r="AG252" i="8"/>
  <c r="AG443" i="8"/>
  <c r="AN125" i="8"/>
  <c r="AG303" i="8"/>
  <c r="AG376" i="8"/>
  <c r="AG263" i="8"/>
  <c r="AO190" i="8" l="1"/>
  <c r="AH351" i="8"/>
  <c r="AO425" i="8"/>
  <c r="AH247" i="8"/>
  <c r="AO380" i="8"/>
  <c r="AH147" i="8"/>
  <c r="AH397" i="8"/>
  <c r="AO300" i="8"/>
  <c r="AH128" i="8"/>
  <c r="AO460" i="8"/>
  <c r="AO390" i="8"/>
  <c r="T90" i="8"/>
  <c r="S95" i="8"/>
  <c r="AH178" i="8"/>
  <c r="AH143" i="8"/>
  <c r="AH132" i="8"/>
  <c r="AO180" i="8"/>
  <c r="AO330" i="8"/>
  <c r="AO115" i="8"/>
  <c r="AH276" i="8"/>
  <c r="AH418" i="8"/>
  <c r="AH302" i="8"/>
  <c r="AH153" i="8"/>
  <c r="AH278" i="8"/>
  <c r="AH221" i="8"/>
  <c r="AH271" i="8"/>
  <c r="AH322" i="8"/>
  <c r="AH427" i="8"/>
  <c r="AH373" i="8"/>
  <c r="AH183" i="8"/>
  <c r="AH226" i="8"/>
  <c r="AO165" i="8"/>
  <c r="AO510" i="8"/>
  <c r="AH357" i="8"/>
  <c r="AH118" i="8"/>
  <c r="AH206" i="8"/>
  <c r="AH476" i="8"/>
  <c r="AH501" i="8"/>
  <c r="AO225" i="8"/>
  <c r="AH311" i="8"/>
  <c r="AD40" i="8"/>
  <c r="AH203" i="8"/>
  <c r="AH393" i="8"/>
  <c r="AH281" i="8"/>
  <c r="AO135" i="8"/>
  <c r="AH111" i="8"/>
  <c r="AH488" i="8"/>
  <c r="AH133" i="8"/>
  <c r="AO230" i="8"/>
  <c r="AH428" i="8"/>
  <c r="AH342" i="8"/>
  <c r="AH346" i="8"/>
  <c r="AH213" i="8"/>
  <c r="AO310" i="8"/>
  <c r="AH452" i="8"/>
  <c r="AH236" i="8"/>
  <c r="AH323" i="8"/>
  <c r="AH282" i="8"/>
  <c r="AH293" i="8"/>
  <c r="AH313" i="8"/>
  <c r="AO255" i="8"/>
  <c r="AH277" i="8"/>
  <c r="AO285" i="8"/>
  <c r="AH157" i="8"/>
  <c r="AO140" i="8"/>
  <c r="AH362" i="8"/>
  <c r="AH391" i="8"/>
  <c r="AH142" i="8"/>
  <c r="AH387" i="8"/>
  <c r="AO145" i="8"/>
  <c r="AO320" i="8"/>
  <c r="AH176" i="8"/>
  <c r="AH327" i="8"/>
  <c r="AH188" i="8"/>
  <c r="AH182" i="8"/>
  <c r="AH272" i="8"/>
  <c r="Q109" i="8"/>
  <c r="AH24" i="8"/>
  <c r="U89" i="8"/>
  <c r="T94" i="8"/>
  <c r="AE39" i="8"/>
  <c r="AO125" i="8"/>
  <c r="AO440" i="8"/>
  <c r="AH232" i="8"/>
  <c r="AH443" i="8"/>
  <c r="AH381" i="8"/>
  <c r="AH171" i="8"/>
  <c r="AH472" i="8"/>
  <c r="W75" i="8"/>
  <c r="AO240" i="8"/>
  <c r="AH228" i="8"/>
  <c r="AH353" i="8"/>
  <c r="AH163" i="8"/>
  <c r="AH141" i="8"/>
  <c r="AH392" i="8"/>
  <c r="AH352" i="8"/>
  <c r="AH368" i="8"/>
  <c r="AH231" i="8"/>
  <c r="AH237" i="8"/>
  <c r="AH453" i="8"/>
  <c r="AH491" i="8"/>
  <c r="AH477" i="8"/>
  <c r="AO420" i="8"/>
  <c r="AH423" i="8"/>
  <c r="AH287" i="8"/>
  <c r="AO120" i="8"/>
  <c r="AO205" i="8"/>
  <c r="AH187" i="8"/>
  <c r="R100" i="8"/>
  <c r="AO405" i="8"/>
  <c r="AO250" i="8"/>
  <c r="AH413" i="8"/>
  <c r="AO235" i="8"/>
  <c r="AH383" i="8"/>
  <c r="AO185" i="8"/>
  <c r="AO245" i="8"/>
  <c r="AH497" i="8"/>
  <c r="AH412" i="8"/>
  <c r="AH123" i="8"/>
  <c r="AH468" i="8"/>
  <c r="AH181" i="8"/>
  <c r="AH166" i="8"/>
  <c r="AH333" i="8"/>
  <c r="AO400" i="8"/>
  <c r="AH461" i="8"/>
  <c r="AH496" i="8"/>
  <c r="AH467" i="8"/>
  <c r="AH466" i="8"/>
  <c r="AO200" i="8"/>
  <c r="AE35" i="8"/>
  <c r="AO215" i="8"/>
  <c r="AO450" i="8"/>
  <c r="Y65" i="8"/>
  <c r="Z60" i="8"/>
  <c r="AH451" i="8"/>
  <c r="AH172" i="8"/>
  <c r="AB50" i="8"/>
  <c r="AO365" i="8"/>
  <c r="AH328" i="8"/>
  <c r="X70" i="8"/>
  <c r="AO410" i="8"/>
  <c r="AO150" i="8"/>
  <c r="AH471" i="8"/>
  <c r="AG30" i="8"/>
  <c r="AH356" i="8"/>
  <c r="AO465" i="8"/>
  <c r="AH196" i="8"/>
  <c r="AH483" i="8"/>
  <c r="AH152" i="8"/>
  <c r="AO470" i="8"/>
  <c r="AH493" i="8"/>
  <c r="AH161" i="8"/>
  <c r="AH447" i="8"/>
  <c r="AH268" i="8"/>
  <c r="AH207" i="8"/>
  <c r="V80" i="8"/>
  <c r="AO335" i="8"/>
  <c r="AH127" i="8"/>
  <c r="AH117" i="8"/>
  <c r="AO265" i="8"/>
  <c r="AH257" i="8"/>
  <c r="AH436" i="8"/>
  <c r="AH331" i="8"/>
  <c r="AH487" i="8"/>
  <c r="AO455" i="8"/>
  <c r="AH503" i="8"/>
  <c r="AH508" i="8"/>
  <c r="AO155" i="8"/>
  <c r="AO315" i="8"/>
  <c r="AH411" i="8"/>
  <c r="X74" i="8"/>
  <c r="AG34" i="8"/>
  <c r="AD44" i="8"/>
  <c r="Z64" i="8"/>
  <c r="AA59" i="8"/>
  <c r="S99" i="8"/>
  <c r="W79" i="8"/>
  <c r="AH366" i="8"/>
  <c r="AH138" i="8"/>
  <c r="AH376" i="8"/>
  <c r="AH252" i="8"/>
  <c r="AH241" i="8"/>
  <c r="AH233" i="8"/>
  <c r="AH407" i="8"/>
  <c r="AO395" i="8"/>
  <c r="AH296" i="8"/>
  <c r="AH442" i="8"/>
  <c r="AH448" i="8"/>
  <c r="AO360" i="8"/>
  <c r="AH431" i="8"/>
  <c r="AH416" i="8"/>
  <c r="AH258" i="8"/>
  <c r="AH198" i="8"/>
  <c r="AO500" i="8"/>
  <c r="AH377" i="8"/>
  <c r="AH506" i="8"/>
  <c r="AO485" i="8"/>
  <c r="AH441" i="8"/>
  <c r="AH292" i="8"/>
  <c r="AH343" i="8"/>
  <c r="AO290" i="8"/>
  <c r="AH396" i="8"/>
  <c r="AH227" i="8"/>
  <c r="AH463" i="8"/>
  <c r="AH378" i="8"/>
  <c r="AH158" i="8"/>
  <c r="AH218" i="8"/>
  <c r="AH358" i="8"/>
  <c r="AH332" i="8"/>
  <c r="AH422" i="8"/>
  <c r="AO355" i="8"/>
  <c r="AH347" i="8"/>
  <c r="AH432" i="8"/>
  <c r="AO305" i="8"/>
  <c r="AO480" i="8"/>
  <c r="AH286" i="8"/>
  <c r="AH317" i="8"/>
  <c r="AH186" i="8"/>
  <c r="AH122" i="8"/>
  <c r="AH417" i="8"/>
  <c r="AO175" i="8"/>
  <c r="AH121" i="8"/>
  <c r="AH211" i="8"/>
  <c r="AO415" i="8"/>
  <c r="AH406" i="8"/>
  <c r="AH246" i="8"/>
  <c r="AH297" i="8"/>
  <c r="AH511" i="8"/>
  <c r="AH371" i="8"/>
  <c r="AO495" i="8"/>
  <c r="AO340" i="8"/>
  <c r="AH217" i="8"/>
  <c r="Q105" i="8"/>
  <c r="AO270" i="8"/>
  <c r="AH306" i="8"/>
  <c r="AH456" i="8"/>
  <c r="AH361" i="8"/>
  <c r="AH201" i="8"/>
  <c r="AH308" i="8"/>
  <c r="AH437" i="8"/>
  <c r="AH216" i="8"/>
  <c r="AH193" i="8"/>
  <c r="AH301" i="8"/>
  <c r="AC45" i="8"/>
  <c r="AH283" i="8"/>
  <c r="AH513" i="8"/>
  <c r="AH458" i="8"/>
  <c r="AH116" i="8"/>
  <c r="AO475" i="8"/>
  <c r="AH261" i="8"/>
  <c r="AH273" i="8"/>
  <c r="AH156" i="8"/>
  <c r="AH498" i="8"/>
  <c r="AH243" i="8"/>
  <c r="AO445" i="8"/>
  <c r="AH348" i="8"/>
  <c r="Q110" i="8"/>
  <c r="AO435" i="8"/>
  <c r="AO430" i="8"/>
  <c r="AH316" i="8"/>
  <c r="AH162" i="8"/>
  <c r="AO275" i="8"/>
  <c r="AH267" i="8"/>
  <c r="AG25" i="8"/>
  <c r="AH502" i="8"/>
  <c r="AI19" i="8"/>
  <c r="Y69" i="8"/>
  <c r="AH112" i="8"/>
  <c r="AO385" i="8"/>
  <c r="AH263" i="8"/>
  <c r="AB54" i="8"/>
  <c r="R104" i="8"/>
  <c r="AG29" i="8"/>
  <c r="V84" i="8"/>
  <c r="AC49" i="8"/>
  <c r="AH168" i="8"/>
  <c r="AH126" i="8"/>
  <c r="AA55" i="8"/>
  <c r="AH303" i="8"/>
  <c r="AH367" i="8"/>
  <c r="AH312" i="8"/>
  <c r="AH438" i="8"/>
  <c r="AH167" i="8"/>
  <c r="AH223" i="8"/>
  <c r="AO325" i="8"/>
  <c r="AO345" i="8"/>
  <c r="AO375" i="8"/>
  <c r="AH398" i="8"/>
  <c r="AI15" i="8"/>
  <c r="AH238" i="8"/>
  <c r="U85" i="8"/>
  <c r="AH222" i="8"/>
  <c r="AH266" i="8"/>
  <c r="AH337" i="8"/>
  <c r="AH338" i="8"/>
  <c r="AO505" i="8"/>
  <c r="AO280" i="8"/>
  <c r="AO350" i="8"/>
  <c r="AH146" i="8"/>
  <c r="AH291" i="8"/>
  <c r="AH242" i="8"/>
  <c r="AH251" i="8"/>
  <c r="AH307" i="8"/>
  <c r="AH478" i="8"/>
  <c r="AH197" i="8"/>
  <c r="AH173" i="8"/>
  <c r="AO170" i="8"/>
  <c r="AH298" i="8"/>
  <c r="AH248" i="8"/>
  <c r="AH288" i="8"/>
  <c r="AH473" i="8"/>
  <c r="AH481" i="8"/>
  <c r="AH253" i="8"/>
  <c r="AH507" i="8"/>
  <c r="AH486" i="8"/>
  <c r="AH326" i="8"/>
  <c r="AH321" i="8"/>
  <c r="AO195" i="8"/>
  <c r="AH388" i="8"/>
  <c r="AO490" i="8"/>
  <c r="AH408" i="8"/>
  <c r="AH372" i="8"/>
  <c r="AH462" i="8"/>
  <c r="AH401" i="8"/>
  <c r="AH148" i="8"/>
  <c r="AH212" i="8"/>
  <c r="AH403" i="8"/>
  <c r="AH151" i="8"/>
  <c r="AH136" i="8"/>
  <c r="AH177" i="8"/>
  <c r="AH341" i="8"/>
  <c r="AH421" i="8"/>
  <c r="AH113" i="8"/>
  <c r="AH202" i="8"/>
  <c r="AH482" i="8"/>
  <c r="AH336" i="8"/>
  <c r="AH191" i="8"/>
  <c r="AO260" i="8"/>
  <c r="AJ14" i="8"/>
  <c r="AO210" i="8"/>
  <c r="AH208" i="8"/>
  <c r="AO295" i="8"/>
  <c r="AO370" i="8"/>
  <c r="AH426" i="8"/>
  <c r="AH131" i="8"/>
  <c r="AH433" i="8"/>
  <c r="AH318" i="8"/>
  <c r="AH363" i="8"/>
  <c r="AH512" i="8"/>
  <c r="AH386" i="8"/>
  <c r="AH192" i="8"/>
  <c r="AH457" i="8"/>
  <c r="AH137" i="8"/>
  <c r="AH262" i="8"/>
  <c r="AH402" i="8"/>
  <c r="AO130" i="8"/>
  <c r="AH492" i="8"/>
  <c r="AH382" i="8"/>
  <c r="AO220" i="8"/>
  <c r="AH20" i="8"/>
  <c r="AH446" i="8"/>
  <c r="AO160" i="8"/>
  <c r="AH256" i="8"/>
  <c r="AP190" i="8" l="1"/>
  <c r="AH29" i="8"/>
  <c r="X79" i="8"/>
  <c r="AE44" i="8"/>
  <c r="AF39" i="8"/>
  <c r="R109" i="8"/>
  <c r="AI20" i="8"/>
  <c r="AP130" i="8"/>
  <c r="AI457" i="8"/>
  <c r="AI363" i="8"/>
  <c r="AI208" i="8"/>
  <c r="AI191" i="8"/>
  <c r="AI113" i="8"/>
  <c r="AI136" i="8"/>
  <c r="AI148" i="8"/>
  <c r="AI408" i="8"/>
  <c r="AI321" i="8"/>
  <c r="AI253" i="8"/>
  <c r="AI248" i="8"/>
  <c r="AI197" i="8"/>
  <c r="AI242" i="8"/>
  <c r="AP280" i="8"/>
  <c r="AI266" i="8"/>
  <c r="AJ15" i="8"/>
  <c r="AP325" i="8"/>
  <c r="AI312" i="8"/>
  <c r="AI126" i="8"/>
  <c r="AP385" i="8"/>
  <c r="AI502" i="8"/>
  <c r="AI162" i="8"/>
  <c r="R110" i="8"/>
  <c r="AI498" i="8"/>
  <c r="AP475" i="8"/>
  <c r="AI283" i="8"/>
  <c r="AI216" i="8"/>
  <c r="AI361" i="8"/>
  <c r="R105" i="8"/>
  <c r="AI371" i="8"/>
  <c r="AI406" i="8"/>
  <c r="AP175" i="8"/>
  <c r="AI317" i="8"/>
  <c r="AI432" i="8"/>
  <c r="AI332" i="8"/>
  <c r="AI378" i="8"/>
  <c r="AP290" i="8"/>
  <c r="AP485" i="8"/>
  <c r="AI198" i="8"/>
  <c r="AP360" i="8"/>
  <c r="AP395" i="8"/>
  <c r="AI252" i="8"/>
  <c r="AP315" i="8"/>
  <c r="AP455" i="8"/>
  <c r="AI257" i="8"/>
  <c r="AP335" i="8"/>
  <c r="AI447" i="8"/>
  <c r="AI152" i="8"/>
  <c r="AI356" i="8"/>
  <c r="AP410" i="8"/>
  <c r="AC50" i="8"/>
  <c r="Z65" i="8"/>
  <c r="AP200" i="8"/>
  <c r="AI461" i="8"/>
  <c r="AI181" i="8"/>
  <c r="AI497" i="8"/>
  <c r="AP235" i="8"/>
  <c r="S100" i="8"/>
  <c r="AI287" i="8"/>
  <c r="AI491" i="8"/>
  <c r="AI368" i="8"/>
  <c r="AI163" i="8"/>
  <c r="X75" i="8"/>
  <c r="AI443" i="8"/>
  <c r="AI327" i="8"/>
  <c r="AI387" i="8"/>
  <c r="AP140" i="8"/>
  <c r="AP255" i="8"/>
  <c r="AI323" i="8"/>
  <c r="AI213" i="8"/>
  <c r="AP230" i="8"/>
  <c r="AP135" i="8"/>
  <c r="AE40" i="8"/>
  <c r="AI476" i="8"/>
  <c r="AP510" i="8"/>
  <c r="AI373" i="8"/>
  <c r="AI221" i="8"/>
  <c r="AI418" i="8"/>
  <c r="AP180" i="8"/>
  <c r="T95" i="8"/>
  <c r="AI128" i="8"/>
  <c r="AP380" i="8"/>
  <c r="S104" i="8"/>
  <c r="T99" i="8"/>
  <c r="AH34" i="8"/>
  <c r="U94" i="8"/>
  <c r="AI256" i="8"/>
  <c r="AP220" i="8"/>
  <c r="AI402" i="8"/>
  <c r="AI192" i="8"/>
  <c r="AI318" i="8"/>
  <c r="AI426" i="8"/>
  <c r="AP210" i="8"/>
  <c r="AI336" i="8"/>
  <c r="AI421" i="8"/>
  <c r="AI151" i="8"/>
  <c r="AI401" i="8"/>
  <c r="AP490" i="8"/>
  <c r="AI326" i="8"/>
  <c r="AI481" i="8"/>
  <c r="AI298" i="8"/>
  <c r="AI478" i="8"/>
  <c r="AI291" i="8"/>
  <c r="AP505" i="8"/>
  <c r="AI222" i="8"/>
  <c r="AI398" i="8"/>
  <c r="AI223" i="8"/>
  <c r="AI367" i="8"/>
  <c r="AI168" i="8"/>
  <c r="AI112" i="8"/>
  <c r="AH25" i="8"/>
  <c r="AI316" i="8"/>
  <c r="AI348" i="8"/>
  <c r="AI156" i="8"/>
  <c r="AI116" i="8"/>
  <c r="AD45" i="8"/>
  <c r="AI437" i="8"/>
  <c r="AI456" i="8"/>
  <c r="AI217" i="8"/>
  <c r="AI511" i="8"/>
  <c r="AP415" i="8"/>
  <c r="AI417" i="8"/>
  <c r="AI286" i="8"/>
  <c r="AI347" i="8"/>
  <c r="AI358" i="8"/>
  <c r="AI463" i="8"/>
  <c r="AI343" i="8"/>
  <c r="AI506" i="8"/>
  <c r="AI258" i="8"/>
  <c r="AI448" i="8"/>
  <c r="AI407" i="8"/>
  <c r="AI376" i="8"/>
  <c r="AP155" i="8"/>
  <c r="AI487" i="8"/>
  <c r="AP265" i="8"/>
  <c r="W80" i="8"/>
  <c r="AI161" i="8"/>
  <c r="AI483" i="8"/>
  <c r="AH30" i="8"/>
  <c r="Y70" i="8"/>
  <c r="AI172" i="8"/>
  <c r="AP450" i="8"/>
  <c r="AI466" i="8"/>
  <c r="AP400" i="8"/>
  <c r="AI468" i="8"/>
  <c r="AP245" i="8"/>
  <c r="AI413" i="8"/>
  <c r="AI187" i="8"/>
  <c r="AI423" i="8"/>
  <c r="AI453" i="8"/>
  <c r="AI352" i="8"/>
  <c r="AI353" i="8"/>
  <c r="AI472" i="8"/>
  <c r="AI232" i="8"/>
  <c r="AI272" i="8"/>
  <c r="AI176" i="8"/>
  <c r="AI142" i="8"/>
  <c r="AI157" i="8"/>
  <c r="AI313" i="8"/>
  <c r="AI236" i="8"/>
  <c r="AI346" i="8"/>
  <c r="AI133" i="8"/>
  <c r="AI281" i="8"/>
  <c r="AI311" i="8"/>
  <c r="AI206" i="8"/>
  <c r="AP165" i="8"/>
  <c r="AI427" i="8"/>
  <c r="AI278" i="8"/>
  <c r="AI276" i="8"/>
  <c r="AI132" i="8"/>
  <c r="U90" i="8"/>
  <c r="AP300" i="8"/>
  <c r="AI247" i="8"/>
  <c r="AD49" i="8"/>
  <c r="AC54" i="8"/>
  <c r="Z69" i="8"/>
  <c r="AB59" i="8"/>
  <c r="Y74" i="8"/>
  <c r="V89" i="8"/>
  <c r="AP160" i="8"/>
  <c r="AI382" i="8"/>
  <c r="AI262" i="8"/>
  <c r="AI386" i="8"/>
  <c r="AI433" i="8"/>
  <c r="AP370" i="8"/>
  <c r="AK14" i="8"/>
  <c r="AI482" i="8"/>
  <c r="AI341" i="8"/>
  <c r="AI403" i="8"/>
  <c r="AI462" i="8"/>
  <c r="AI388" i="8"/>
  <c r="AI486" i="8"/>
  <c r="AI473" i="8"/>
  <c r="AP170" i="8"/>
  <c r="AI307" i="8"/>
  <c r="AI146" i="8"/>
  <c r="AI338" i="8"/>
  <c r="V85" i="8"/>
  <c r="AP375" i="8"/>
  <c r="AI167" i="8"/>
  <c r="AI303" i="8"/>
  <c r="AI267" i="8"/>
  <c r="AP430" i="8"/>
  <c r="AP445" i="8"/>
  <c r="AI273" i="8"/>
  <c r="AI458" i="8"/>
  <c r="AI301" i="8"/>
  <c r="AI308" i="8"/>
  <c r="AI306" i="8"/>
  <c r="AP340" i="8"/>
  <c r="AI297" i="8"/>
  <c r="AI211" i="8"/>
  <c r="AI122" i="8"/>
  <c r="AP480" i="8"/>
  <c r="AP355" i="8"/>
  <c r="AI218" i="8"/>
  <c r="AI227" i="8"/>
  <c r="AI292" i="8"/>
  <c r="AI377" i="8"/>
  <c r="AI416" i="8"/>
  <c r="AI442" i="8"/>
  <c r="AI233" i="8"/>
  <c r="AI138" i="8"/>
  <c r="AI508" i="8"/>
  <c r="AI331" i="8"/>
  <c r="AI117" i="8"/>
  <c r="AI207" i="8"/>
  <c r="AI493" i="8"/>
  <c r="AI196" i="8"/>
  <c r="AI471" i="8"/>
  <c r="AI328" i="8"/>
  <c r="AI451" i="8"/>
  <c r="AP215" i="8"/>
  <c r="AI467" i="8"/>
  <c r="AI333" i="8"/>
  <c r="AI123" i="8"/>
  <c r="AP185" i="8"/>
  <c r="AP250" i="8"/>
  <c r="AP205" i="8"/>
  <c r="AP420" i="8"/>
  <c r="AI237" i="8"/>
  <c r="AI392" i="8"/>
  <c r="AI228" i="8"/>
  <c r="AI171" i="8"/>
  <c r="AP440" i="8"/>
  <c r="AI182" i="8"/>
  <c r="AP320" i="8"/>
  <c r="AI391" i="8"/>
  <c r="AP285" i="8"/>
  <c r="AI293" i="8"/>
  <c r="AI452" i="8"/>
  <c r="AI342" i="8"/>
  <c r="AI488" i="8"/>
  <c r="AI393" i="8"/>
  <c r="AP225" i="8"/>
  <c r="AI118" i="8"/>
  <c r="AI226" i="8"/>
  <c r="AI322" i="8"/>
  <c r="AI153" i="8"/>
  <c r="AP115" i="8"/>
  <c r="AI143" i="8"/>
  <c r="AP390" i="8"/>
  <c r="AI397" i="8"/>
  <c r="AP425" i="8"/>
  <c r="W84" i="8"/>
  <c r="AJ19" i="8"/>
  <c r="AA64" i="8"/>
  <c r="AI24" i="8"/>
  <c r="AI446" i="8"/>
  <c r="AI492" i="8"/>
  <c r="AI137" i="8"/>
  <c r="AI512" i="8"/>
  <c r="AI131" i="8"/>
  <c r="AP295" i="8"/>
  <c r="AP260" i="8"/>
  <c r="AI202" i="8"/>
  <c r="AI177" i="8"/>
  <c r="AI212" i="8"/>
  <c r="AI372" i="8"/>
  <c r="AP195" i="8"/>
  <c r="AI507" i="8"/>
  <c r="AI288" i="8"/>
  <c r="AI173" i="8"/>
  <c r="AI251" i="8"/>
  <c r="AP350" i="8"/>
  <c r="AI337" i="8"/>
  <c r="AI238" i="8"/>
  <c r="AP345" i="8"/>
  <c r="AI438" i="8"/>
  <c r="AB55" i="8"/>
  <c r="AI263" i="8"/>
  <c r="AP275" i="8"/>
  <c r="AP435" i="8"/>
  <c r="AI243" i="8"/>
  <c r="AI261" i="8"/>
  <c r="AI513" i="8"/>
  <c r="AI193" i="8"/>
  <c r="AI201" i="8"/>
  <c r="AP270" i="8"/>
  <c r="AP495" i="8"/>
  <c r="AI246" i="8"/>
  <c r="AI121" i="8"/>
  <c r="AI186" i="8"/>
  <c r="AP305" i="8"/>
  <c r="AI422" i="8"/>
  <c r="AI158" i="8"/>
  <c r="AI396" i="8"/>
  <c r="AI441" i="8"/>
  <c r="AP500" i="8"/>
  <c r="AI431" i="8"/>
  <c r="AI296" i="8"/>
  <c r="AI241" i="8"/>
  <c r="AI366" i="8"/>
  <c r="AI411" i="8"/>
  <c r="AI503" i="8"/>
  <c r="AI436" i="8"/>
  <c r="AI127" i="8"/>
  <c r="AI268" i="8"/>
  <c r="AP470" i="8"/>
  <c r="AP465" i="8"/>
  <c r="AP150" i="8"/>
  <c r="AP365" i="8"/>
  <c r="AA60" i="8"/>
  <c r="AF35" i="8"/>
  <c r="AI496" i="8"/>
  <c r="AI166" i="8"/>
  <c r="AI412" i="8"/>
  <c r="AI383" i="8"/>
  <c r="AP405" i="8"/>
  <c r="AP120" i="8"/>
  <c r="AI477" i="8"/>
  <c r="AI231" i="8"/>
  <c r="AI141" i="8"/>
  <c r="AP240" i="8"/>
  <c r="AI381" i="8"/>
  <c r="AP125" i="8"/>
  <c r="AI188" i="8"/>
  <c r="AP145" i="8"/>
  <c r="AI362" i="8"/>
  <c r="AI277" i="8"/>
  <c r="AI282" i="8"/>
  <c r="AP310" i="8"/>
  <c r="AI428" i="8"/>
  <c r="AI111" i="8"/>
  <c r="AI203" i="8"/>
  <c r="AI501" i="8"/>
  <c r="AI357" i="8"/>
  <c r="AI183" i="8"/>
  <c r="AI271" i="8"/>
  <c r="AI302" i="8"/>
  <c r="AP330" i="8"/>
  <c r="AI178" i="8"/>
  <c r="AP460" i="8"/>
  <c r="AI147" i="8"/>
  <c r="AI351" i="8"/>
  <c r="AQ190" i="8" l="1"/>
  <c r="AJ24" i="8"/>
  <c r="AA69" i="8"/>
  <c r="U99" i="8"/>
  <c r="AG39" i="8"/>
  <c r="AJ178" i="8"/>
  <c r="AJ183" i="8"/>
  <c r="AJ111" i="8"/>
  <c r="AJ277" i="8"/>
  <c r="AQ125" i="8"/>
  <c r="AJ231" i="8"/>
  <c r="AJ383" i="8"/>
  <c r="AG35" i="8"/>
  <c r="AQ465" i="8"/>
  <c r="AJ436" i="8"/>
  <c r="AJ241" i="8"/>
  <c r="AJ441" i="8"/>
  <c r="AQ305" i="8"/>
  <c r="AQ495" i="8"/>
  <c r="AJ513" i="8"/>
  <c r="AQ275" i="8"/>
  <c r="AQ345" i="8"/>
  <c r="AJ251" i="8"/>
  <c r="AQ195" i="8"/>
  <c r="AJ202" i="8"/>
  <c r="AJ512" i="8"/>
  <c r="AQ425" i="8"/>
  <c r="AQ115" i="8"/>
  <c r="AJ118" i="8"/>
  <c r="AJ342" i="8"/>
  <c r="AJ391" i="8"/>
  <c r="AJ171" i="8"/>
  <c r="AQ420" i="8"/>
  <c r="AJ123" i="8"/>
  <c r="AJ451" i="8"/>
  <c r="AJ493" i="8"/>
  <c r="AJ508" i="8"/>
  <c r="AJ416" i="8"/>
  <c r="AJ218" i="8"/>
  <c r="AJ211" i="8"/>
  <c r="AJ308" i="8"/>
  <c r="AQ445" i="8"/>
  <c r="AJ167" i="8"/>
  <c r="AJ146" i="8"/>
  <c r="AJ486" i="8"/>
  <c r="AJ341" i="8"/>
  <c r="AJ433" i="8"/>
  <c r="AQ160" i="8"/>
  <c r="AQ300" i="8"/>
  <c r="AJ278" i="8"/>
  <c r="AJ311" i="8"/>
  <c r="AJ236" i="8"/>
  <c r="AJ176" i="8"/>
  <c r="AJ353" i="8"/>
  <c r="AJ187" i="8"/>
  <c r="AQ400" i="8"/>
  <c r="Z70" i="8"/>
  <c r="X80" i="8"/>
  <c r="AJ376" i="8"/>
  <c r="AJ506" i="8"/>
  <c r="AJ347" i="8"/>
  <c r="AJ511" i="8"/>
  <c r="AE45" i="8"/>
  <c r="AJ316" i="8"/>
  <c r="AJ367" i="8"/>
  <c r="AQ505" i="8"/>
  <c r="AJ481" i="8"/>
  <c r="AJ151" i="8"/>
  <c r="AJ426" i="8"/>
  <c r="AQ220" i="8"/>
  <c r="U95" i="8"/>
  <c r="AJ373" i="8"/>
  <c r="AQ135" i="8"/>
  <c r="AQ255" i="8"/>
  <c r="AJ443" i="8"/>
  <c r="AJ491" i="8"/>
  <c r="AJ497" i="8"/>
  <c r="AA65" i="8"/>
  <c r="AJ152" i="8"/>
  <c r="AQ455" i="8"/>
  <c r="AQ360" i="8"/>
  <c r="AJ378" i="8"/>
  <c r="AQ175" i="8"/>
  <c r="AJ361" i="8"/>
  <c r="AJ498" i="8"/>
  <c r="AQ385" i="8"/>
  <c r="AK15" i="8"/>
  <c r="AJ197" i="8"/>
  <c r="AJ408" i="8"/>
  <c r="AJ191" i="8"/>
  <c r="AJ457" i="8"/>
  <c r="AB64" i="8"/>
  <c r="W89" i="8"/>
  <c r="AD54" i="8"/>
  <c r="T104" i="8"/>
  <c r="AF44" i="8"/>
  <c r="AJ351" i="8"/>
  <c r="AQ330" i="8"/>
  <c r="AJ357" i="8"/>
  <c r="AJ428" i="8"/>
  <c r="AJ362" i="8"/>
  <c r="AJ381" i="8"/>
  <c r="AJ477" i="8"/>
  <c r="AJ412" i="8"/>
  <c r="AB60" i="8"/>
  <c r="AQ470" i="8"/>
  <c r="AJ503" i="8"/>
  <c r="AJ296" i="8"/>
  <c r="AJ396" i="8"/>
  <c r="AJ186" i="8"/>
  <c r="AQ270" i="8"/>
  <c r="AJ261" i="8"/>
  <c r="AJ263" i="8"/>
  <c r="AJ238" i="8"/>
  <c r="AJ173" i="8"/>
  <c r="AJ372" i="8"/>
  <c r="AQ260" i="8"/>
  <c r="AJ137" i="8"/>
  <c r="AJ397" i="8"/>
  <c r="AJ153" i="8"/>
  <c r="AQ225" i="8"/>
  <c r="AJ452" i="8"/>
  <c r="AQ320" i="8"/>
  <c r="AJ228" i="8"/>
  <c r="AQ205" i="8"/>
  <c r="AJ333" i="8"/>
  <c r="AJ328" i="8"/>
  <c r="AJ207" i="8"/>
  <c r="AJ138" i="8"/>
  <c r="AJ377" i="8"/>
  <c r="AQ355" i="8"/>
  <c r="AJ297" i="8"/>
  <c r="AJ301" i="8"/>
  <c r="AQ430" i="8"/>
  <c r="AQ375" i="8"/>
  <c r="AJ307" i="8"/>
  <c r="AJ388" i="8"/>
  <c r="AJ482" i="8"/>
  <c r="AJ386" i="8"/>
  <c r="V90" i="8"/>
  <c r="AJ427" i="8"/>
  <c r="AJ281" i="8"/>
  <c r="AJ313" i="8"/>
  <c r="AJ272" i="8"/>
  <c r="AJ352" i="8"/>
  <c r="AJ413" i="8"/>
  <c r="AJ466" i="8"/>
  <c r="AI30" i="8"/>
  <c r="AQ265" i="8"/>
  <c r="AJ407" i="8"/>
  <c r="AJ343" i="8"/>
  <c r="AJ286" i="8"/>
  <c r="AJ217" i="8"/>
  <c r="AJ116" i="8"/>
  <c r="AI25" i="8"/>
  <c r="AJ223" i="8"/>
  <c r="AJ291" i="8"/>
  <c r="AJ326" i="8"/>
  <c r="AJ421" i="8"/>
  <c r="AJ318" i="8"/>
  <c r="AJ256" i="8"/>
  <c r="AQ180" i="8"/>
  <c r="AQ510" i="8"/>
  <c r="AQ230" i="8"/>
  <c r="AQ140" i="8"/>
  <c r="Y75" i="8"/>
  <c r="AJ287" i="8"/>
  <c r="AJ181" i="8"/>
  <c r="AD50" i="8"/>
  <c r="AJ447" i="8"/>
  <c r="AQ315" i="8"/>
  <c r="AJ198" i="8"/>
  <c r="AJ332" i="8"/>
  <c r="AJ406" i="8"/>
  <c r="AJ216" i="8"/>
  <c r="S110" i="8"/>
  <c r="AJ126" i="8"/>
  <c r="AJ266" i="8"/>
  <c r="AJ248" i="8"/>
  <c r="AJ148" i="8"/>
  <c r="AJ208" i="8"/>
  <c r="AQ130" i="8"/>
  <c r="AK19" i="8"/>
  <c r="Z74" i="8"/>
  <c r="AE49" i="8"/>
  <c r="V94" i="8"/>
  <c r="Y79" i="8"/>
  <c r="AJ147" i="8"/>
  <c r="AJ302" i="8"/>
  <c r="AJ501" i="8"/>
  <c r="AQ310" i="8"/>
  <c r="AQ145" i="8"/>
  <c r="AQ240" i="8"/>
  <c r="AQ120" i="8"/>
  <c r="AJ166" i="8"/>
  <c r="AQ365" i="8"/>
  <c r="AJ268" i="8"/>
  <c r="AJ411" i="8"/>
  <c r="AJ431" i="8"/>
  <c r="AJ158" i="8"/>
  <c r="AJ121" i="8"/>
  <c r="AJ201" i="8"/>
  <c r="AJ243" i="8"/>
  <c r="AC55" i="8"/>
  <c r="AJ337" i="8"/>
  <c r="AJ288" i="8"/>
  <c r="AJ212" i="8"/>
  <c r="AQ295" i="8"/>
  <c r="AJ492" i="8"/>
  <c r="AQ390" i="8"/>
  <c r="AJ322" i="8"/>
  <c r="AJ393" i="8"/>
  <c r="AJ293" i="8"/>
  <c r="AJ182" i="8"/>
  <c r="AJ392" i="8"/>
  <c r="AQ250" i="8"/>
  <c r="AJ467" i="8"/>
  <c r="AJ471" i="8"/>
  <c r="AJ117" i="8"/>
  <c r="AJ233" i="8"/>
  <c r="AJ292" i="8"/>
  <c r="AQ480" i="8"/>
  <c r="AQ340" i="8"/>
  <c r="AJ458" i="8"/>
  <c r="AJ267" i="8"/>
  <c r="W85" i="8"/>
  <c r="AQ170" i="8"/>
  <c r="AJ462" i="8"/>
  <c r="AL14" i="8"/>
  <c r="AJ262" i="8"/>
  <c r="AJ132" i="8"/>
  <c r="AQ165" i="8"/>
  <c r="AJ133" i="8"/>
  <c r="AJ157" i="8"/>
  <c r="AJ232" i="8"/>
  <c r="AJ453" i="8"/>
  <c r="AQ245" i="8"/>
  <c r="AQ450" i="8"/>
  <c r="AJ483" i="8"/>
  <c r="AJ487" i="8"/>
  <c r="AJ448" i="8"/>
  <c r="AJ463" i="8"/>
  <c r="AJ417" i="8"/>
  <c r="AJ456" i="8"/>
  <c r="AJ156" i="8"/>
  <c r="AJ112" i="8"/>
  <c r="AJ398" i="8"/>
  <c r="AJ478" i="8"/>
  <c r="AQ490" i="8"/>
  <c r="AJ336" i="8"/>
  <c r="AJ192" i="8"/>
  <c r="AQ380" i="8"/>
  <c r="AJ418" i="8"/>
  <c r="AJ476" i="8"/>
  <c r="AJ213" i="8"/>
  <c r="AJ387" i="8"/>
  <c r="AJ163" i="8"/>
  <c r="T100" i="8"/>
  <c r="AJ461" i="8"/>
  <c r="AQ410" i="8"/>
  <c r="AQ335" i="8"/>
  <c r="AJ252" i="8"/>
  <c r="AQ485" i="8"/>
  <c r="AJ432" i="8"/>
  <c r="AJ371" i="8"/>
  <c r="AJ283" i="8"/>
  <c r="AJ162" i="8"/>
  <c r="AJ312" i="8"/>
  <c r="AQ280" i="8"/>
  <c r="AJ253" i="8"/>
  <c r="AJ136" i="8"/>
  <c r="AJ20" i="8"/>
  <c r="X84" i="8"/>
  <c r="AC59" i="8"/>
  <c r="AI34" i="8"/>
  <c r="S109" i="8"/>
  <c r="AI29" i="8"/>
  <c r="AQ460" i="8"/>
  <c r="AJ271" i="8"/>
  <c r="AJ203" i="8"/>
  <c r="AJ282" i="8"/>
  <c r="AJ188" i="8"/>
  <c r="AJ141" i="8"/>
  <c r="AQ405" i="8"/>
  <c r="AJ496" i="8"/>
  <c r="AQ150" i="8"/>
  <c r="AJ127" i="8"/>
  <c r="AJ366" i="8"/>
  <c r="AQ500" i="8"/>
  <c r="AJ422" i="8"/>
  <c r="AJ246" i="8"/>
  <c r="AJ193" i="8"/>
  <c r="AQ435" i="8"/>
  <c r="AJ438" i="8"/>
  <c r="AQ350" i="8"/>
  <c r="AJ507" i="8"/>
  <c r="AJ177" i="8"/>
  <c r="AJ131" i="8"/>
  <c r="AJ446" i="8"/>
  <c r="AJ143" i="8"/>
  <c r="AJ226" i="8"/>
  <c r="AJ488" i="8"/>
  <c r="AQ285" i="8"/>
  <c r="AQ440" i="8"/>
  <c r="AJ237" i="8"/>
  <c r="AQ185" i="8"/>
  <c r="AQ215" i="8"/>
  <c r="AJ196" i="8"/>
  <c r="AJ331" i="8"/>
  <c r="AJ442" i="8"/>
  <c r="AJ227" i="8"/>
  <c r="AJ122" i="8"/>
  <c r="AJ306" i="8"/>
  <c r="AJ273" i="8"/>
  <c r="AJ303" i="8"/>
  <c r="AJ338" i="8"/>
  <c r="AJ473" i="8"/>
  <c r="AJ403" i="8"/>
  <c r="AQ370" i="8"/>
  <c r="AJ382" i="8"/>
  <c r="AJ247" i="8"/>
  <c r="AJ276" i="8"/>
  <c r="AJ206" i="8"/>
  <c r="AJ346" i="8"/>
  <c r="AJ142" i="8"/>
  <c r="AJ472" i="8"/>
  <c r="AJ423" i="8"/>
  <c r="AJ468" i="8"/>
  <c r="AJ172" i="8"/>
  <c r="AJ161" i="8"/>
  <c r="AQ155" i="8"/>
  <c r="AJ258" i="8"/>
  <c r="AJ358" i="8"/>
  <c r="AQ415" i="8"/>
  <c r="AJ437" i="8"/>
  <c r="AJ348" i="8"/>
  <c r="AJ168" i="8"/>
  <c r="AJ222" i="8"/>
  <c r="AJ298" i="8"/>
  <c r="AJ401" i="8"/>
  <c r="AQ210" i="8"/>
  <c r="AJ402" i="8"/>
  <c r="AJ128" i="8"/>
  <c r="AJ221" i="8"/>
  <c r="AF40" i="8"/>
  <c r="AJ323" i="8"/>
  <c r="AJ327" i="8"/>
  <c r="AJ368" i="8"/>
  <c r="AQ235" i="8"/>
  <c r="AQ200" i="8"/>
  <c r="AJ356" i="8"/>
  <c r="AJ257" i="8"/>
  <c r="AQ395" i="8"/>
  <c r="AQ290" i="8"/>
  <c r="AJ317" i="8"/>
  <c r="S105" i="8"/>
  <c r="AQ475" i="8"/>
  <c r="AJ502" i="8"/>
  <c r="AQ325" i="8"/>
  <c r="AJ242" i="8"/>
  <c r="AJ321" i="8"/>
  <c r="AJ113" i="8"/>
  <c r="AJ363" i="8"/>
  <c r="AR190" i="8" l="1"/>
  <c r="T109" i="8"/>
  <c r="AF49" i="8"/>
  <c r="X89" i="8"/>
  <c r="AH39" i="8"/>
  <c r="AK242" i="8"/>
  <c r="T105" i="8"/>
  <c r="AK257" i="8"/>
  <c r="AK368" i="8"/>
  <c r="AK221" i="8"/>
  <c r="AK401" i="8"/>
  <c r="AK348" i="8"/>
  <c r="AK258" i="8"/>
  <c r="AK468" i="8"/>
  <c r="AK346" i="8"/>
  <c r="AK382" i="8"/>
  <c r="AK338" i="8"/>
  <c r="AK122" i="8"/>
  <c r="AK196" i="8"/>
  <c r="AR440" i="8"/>
  <c r="AK143" i="8"/>
  <c r="AK507" i="8"/>
  <c r="AK193" i="8"/>
  <c r="AK366" i="8"/>
  <c r="AR405" i="8"/>
  <c r="AK203" i="8"/>
  <c r="AK20" i="8"/>
  <c r="AR280" i="8"/>
  <c r="AK371" i="8"/>
  <c r="AR335" i="8"/>
  <c r="AK163" i="8"/>
  <c r="AK418" i="8"/>
  <c r="AR490" i="8"/>
  <c r="AK156" i="8"/>
  <c r="AK448" i="8"/>
  <c r="AR245" i="8"/>
  <c r="AK133" i="8"/>
  <c r="AM14" i="8"/>
  <c r="AK267" i="8"/>
  <c r="AK292" i="8"/>
  <c r="AK467" i="8"/>
  <c r="AK293" i="8"/>
  <c r="AK492" i="8"/>
  <c r="AK337" i="8"/>
  <c r="AK121" i="8"/>
  <c r="AK268" i="8"/>
  <c r="AR240" i="8"/>
  <c r="AK302" i="8"/>
  <c r="AK208" i="8"/>
  <c r="AK126" i="8"/>
  <c r="AK332" i="8"/>
  <c r="AE50" i="8"/>
  <c r="AR140" i="8"/>
  <c r="AK256" i="8"/>
  <c r="AK291" i="8"/>
  <c r="AK217" i="8"/>
  <c r="AR265" i="8"/>
  <c r="AK352" i="8"/>
  <c r="AK427" i="8"/>
  <c r="AK388" i="8"/>
  <c r="AK301" i="8"/>
  <c r="AK138" i="8"/>
  <c r="AR205" i="8"/>
  <c r="AR225" i="8"/>
  <c r="AR260" i="8"/>
  <c r="AK263" i="8"/>
  <c r="AK396" i="8"/>
  <c r="AC60" i="8"/>
  <c r="AK362" i="8"/>
  <c r="AK351" i="8"/>
  <c r="AK408" i="8"/>
  <c r="AK498" i="8"/>
  <c r="AR360" i="8"/>
  <c r="AK497" i="8"/>
  <c r="AR135" i="8"/>
  <c r="AK426" i="8"/>
  <c r="AK367" i="8"/>
  <c r="AK347" i="8"/>
  <c r="AA70" i="8"/>
  <c r="AK176" i="8"/>
  <c r="AR300" i="8"/>
  <c r="AK486" i="8"/>
  <c r="AK308" i="8"/>
  <c r="AK508" i="8"/>
  <c r="AR420" i="8"/>
  <c r="AK118" i="8"/>
  <c r="AK202" i="8"/>
  <c r="AR275" i="8"/>
  <c r="AK441" i="8"/>
  <c r="AH35" i="8"/>
  <c r="AK277" i="8"/>
  <c r="AJ34" i="8"/>
  <c r="AA74" i="8"/>
  <c r="AG44" i="8"/>
  <c r="AC64" i="8"/>
  <c r="V99" i="8"/>
  <c r="AK363" i="8"/>
  <c r="AR325" i="8"/>
  <c r="AK317" i="8"/>
  <c r="AK356" i="8"/>
  <c r="AK327" i="8"/>
  <c r="AK128" i="8"/>
  <c r="AK298" i="8"/>
  <c r="AK437" i="8"/>
  <c r="AR155" i="8"/>
  <c r="AK423" i="8"/>
  <c r="AK206" i="8"/>
  <c r="AR370" i="8"/>
  <c r="AK303" i="8"/>
  <c r="AK227" i="8"/>
  <c r="AR215" i="8"/>
  <c r="AR285" i="8"/>
  <c r="AK446" i="8"/>
  <c r="AR350" i="8"/>
  <c r="AK246" i="8"/>
  <c r="AK127" i="8"/>
  <c r="AK141" i="8"/>
  <c r="AK271" i="8"/>
  <c r="AK312" i="8"/>
  <c r="AK432" i="8"/>
  <c r="AR410" i="8"/>
  <c r="AK387" i="8"/>
  <c r="AR380" i="8"/>
  <c r="AK478" i="8"/>
  <c r="AK456" i="8"/>
  <c r="AK487" i="8"/>
  <c r="AK453" i="8"/>
  <c r="AR165" i="8"/>
  <c r="AK462" i="8"/>
  <c r="AK458" i="8"/>
  <c r="AK233" i="8"/>
  <c r="AR250" i="8"/>
  <c r="AK393" i="8"/>
  <c r="AR295" i="8"/>
  <c r="AD55" i="8"/>
  <c r="AK158" i="8"/>
  <c r="AR365" i="8"/>
  <c r="AR145" i="8"/>
  <c r="AK147" i="8"/>
  <c r="AK148" i="8"/>
  <c r="T110" i="8"/>
  <c r="AK198" i="8"/>
  <c r="AK181" i="8"/>
  <c r="AR230" i="8"/>
  <c r="AK318" i="8"/>
  <c r="AK223" i="8"/>
  <c r="AK286" i="8"/>
  <c r="AJ30" i="8"/>
  <c r="AK272" i="8"/>
  <c r="W90" i="8"/>
  <c r="AK307" i="8"/>
  <c r="AK297" i="8"/>
  <c r="AK207" i="8"/>
  <c r="AK228" i="8"/>
  <c r="AK153" i="8"/>
  <c r="AK372" i="8"/>
  <c r="AK261" i="8"/>
  <c r="AK296" i="8"/>
  <c r="AK412" i="8"/>
  <c r="AK428" i="8"/>
  <c r="AK197" i="8"/>
  <c r="AK361" i="8"/>
  <c r="AR455" i="8"/>
  <c r="AK491" i="8"/>
  <c r="AK373" i="8"/>
  <c r="AK151" i="8"/>
  <c r="AK316" i="8"/>
  <c r="AK506" i="8"/>
  <c r="AR400" i="8"/>
  <c r="AK236" i="8"/>
  <c r="AR160" i="8"/>
  <c r="AK146" i="8"/>
  <c r="AK211" i="8"/>
  <c r="AK493" i="8"/>
  <c r="AK171" i="8"/>
  <c r="AR115" i="8"/>
  <c r="AR195" i="8"/>
  <c r="AK513" i="8"/>
  <c r="AK241" i="8"/>
  <c r="AK383" i="8"/>
  <c r="AK111" i="8"/>
  <c r="AD59" i="8"/>
  <c r="Z79" i="8"/>
  <c r="AL19" i="8"/>
  <c r="U104" i="8"/>
  <c r="AB69" i="8"/>
  <c r="AK113" i="8"/>
  <c r="AK502" i="8"/>
  <c r="AR290" i="8"/>
  <c r="AR200" i="8"/>
  <c r="AK323" i="8"/>
  <c r="AK402" i="8"/>
  <c r="AK222" i="8"/>
  <c r="AR415" i="8"/>
  <c r="AK161" i="8"/>
  <c r="AK472" i="8"/>
  <c r="AK276" i="8"/>
  <c r="AK403" i="8"/>
  <c r="AK273" i="8"/>
  <c r="AK442" i="8"/>
  <c r="AR185" i="8"/>
  <c r="AK488" i="8"/>
  <c r="AK131" i="8"/>
  <c r="AK438" i="8"/>
  <c r="AK422" i="8"/>
  <c r="AR150" i="8"/>
  <c r="AK188" i="8"/>
  <c r="AR460" i="8"/>
  <c r="AK136" i="8"/>
  <c r="AK162" i="8"/>
  <c r="AR485" i="8"/>
  <c r="AK461" i="8"/>
  <c r="AK213" i="8"/>
  <c r="AK192" i="8"/>
  <c r="AK398" i="8"/>
  <c r="AK417" i="8"/>
  <c r="AK483" i="8"/>
  <c r="AK232" i="8"/>
  <c r="AK132" i="8"/>
  <c r="AR170" i="8"/>
  <c r="AR340" i="8"/>
  <c r="AK117" i="8"/>
  <c r="AK392" i="8"/>
  <c r="AK322" i="8"/>
  <c r="AK212" i="8"/>
  <c r="AK243" i="8"/>
  <c r="AK431" i="8"/>
  <c r="AK166" i="8"/>
  <c r="AR310" i="8"/>
  <c r="AK248" i="8"/>
  <c r="AK216" i="8"/>
  <c r="AR315" i="8"/>
  <c r="AK287" i="8"/>
  <c r="AR510" i="8"/>
  <c r="AK421" i="8"/>
  <c r="AJ25" i="8"/>
  <c r="AK343" i="8"/>
  <c r="AK466" i="8"/>
  <c r="AK313" i="8"/>
  <c r="AK386" i="8"/>
  <c r="AR375" i="8"/>
  <c r="AR355" i="8"/>
  <c r="AK328" i="8"/>
  <c r="AR320" i="8"/>
  <c r="AK397" i="8"/>
  <c r="AK173" i="8"/>
  <c r="AR270" i="8"/>
  <c r="AK503" i="8"/>
  <c r="AK477" i="8"/>
  <c r="AK357" i="8"/>
  <c r="AK457" i="8"/>
  <c r="AL15" i="8"/>
  <c r="AR175" i="8"/>
  <c r="AK152" i="8"/>
  <c r="AK443" i="8"/>
  <c r="V95" i="8"/>
  <c r="AK481" i="8"/>
  <c r="AF45" i="8"/>
  <c r="AK376" i="8"/>
  <c r="AK187" i="8"/>
  <c r="AK311" i="8"/>
  <c r="AK433" i="8"/>
  <c r="AK167" i="8"/>
  <c r="AK218" i="8"/>
  <c r="AK451" i="8"/>
  <c r="AK391" i="8"/>
  <c r="AR425" i="8"/>
  <c r="AK251" i="8"/>
  <c r="AR495" i="8"/>
  <c r="AK436" i="8"/>
  <c r="AK231" i="8"/>
  <c r="AK183" i="8"/>
  <c r="AJ29" i="8"/>
  <c r="Y84" i="8"/>
  <c r="W94" i="8"/>
  <c r="AE54" i="8"/>
  <c r="AK24" i="8"/>
  <c r="AK321" i="8"/>
  <c r="AR475" i="8"/>
  <c r="AR395" i="8"/>
  <c r="AR235" i="8"/>
  <c r="AG40" i="8"/>
  <c r="AR210" i="8"/>
  <c r="AK168" i="8"/>
  <c r="AK358" i="8"/>
  <c r="AK172" i="8"/>
  <c r="AK142" i="8"/>
  <c r="AK247" i="8"/>
  <c r="AK473" i="8"/>
  <c r="AK306" i="8"/>
  <c r="AK331" i="8"/>
  <c r="AK237" i="8"/>
  <c r="AK226" i="8"/>
  <c r="AK177" i="8"/>
  <c r="AR435" i="8"/>
  <c r="AR500" i="8"/>
  <c r="AK496" i="8"/>
  <c r="AK282" i="8"/>
  <c r="AK253" i="8"/>
  <c r="AK283" i="8"/>
  <c r="AK252" i="8"/>
  <c r="U100" i="8"/>
  <c r="AK476" i="8"/>
  <c r="AK336" i="8"/>
  <c r="AK112" i="8"/>
  <c r="AK463" i="8"/>
  <c r="AR450" i="8"/>
  <c r="AK157" i="8"/>
  <c r="AK262" i="8"/>
  <c r="X85" i="8"/>
  <c r="AR480" i="8"/>
  <c r="AK471" i="8"/>
  <c r="AK182" i="8"/>
  <c r="AR390" i="8"/>
  <c r="AK288" i="8"/>
  <c r="AK201" i="8"/>
  <c r="AK411" i="8"/>
  <c r="AR120" i="8"/>
  <c r="AK501" i="8"/>
  <c r="AR130" i="8"/>
  <c r="AK266" i="8"/>
  <c r="AK406" i="8"/>
  <c r="AK447" i="8"/>
  <c r="Z75" i="8"/>
  <c r="AR180" i="8"/>
  <c r="AK326" i="8"/>
  <c r="AK116" i="8"/>
  <c r="AK407" i="8"/>
  <c r="AK413" i="8"/>
  <c r="AK281" i="8"/>
  <c r="AK482" i="8"/>
  <c r="AR430" i="8"/>
  <c r="AK377" i="8"/>
  <c r="AK333" i="8"/>
  <c r="AK452" i="8"/>
  <c r="AK137" i="8"/>
  <c r="AK238" i="8"/>
  <c r="AK186" i="8"/>
  <c r="AR470" i="8"/>
  <c r="AK381" i="8"/>
  <c r="AR330" i="8"/>
  <c r="AK191" i="8"/>
  <c r="AR385" i="8"/>
  <c r="AK378" i="8"/>
  <c r="AB65" i="8"/>
  <c r="AR255" i="8"/>
  <c r="AR220" i="8"/>
  <c r="AR505" i="8"/>
  <c r="AK511" i="8"/>
  <c r="Y80" i="8"/>
  <c r="AK353" i="8"/>
  <c r="AK278" i="8"/>
  <c r="AK341" i="8"/>
  <c r="AR445" i="8"/>
  <c r="AK416" i="8"/>
  <c r="AK123" i="8"/>
  <c r="AK342" i="8"/>
  <c r="AK512" i="8"/>
  <c r="AR345" i="8"/>
  <c r="AR305" i="8"/>
  <c r="AR465" i="8"/>
  <c r="AR125" i="8"/>
  <c r="AK178" i="8"/>
  <c r="AS190" i="8" l="1"/>
  <c r="AL186" i="8"/>
  <c r="AS390" i="8"/>
  <c r="AH40" i="8"/>
  <c r="AL173" i="8"/>
  <c r="AS415" i="8"/>
  <c r="AL317" i="8"/>
  <c r="AF54" i="8"/>
  <c r="AM19" i="8"/>
  <c r="AB74" i="8"/>
  <c r="AI39" i="8"/>
  <c r="AL512" i="8"/>
  <c r="AL281" i="8"/>
  <c r="AL282" i="8"/>
  <c r="AL436" i="8"/>
  <c r="AL466" i="8"/>
  <c r="AL192" i="8"/>
  <c r="AL228" i="8"/>
  <c r="AL277" i="8"/>
  <c r="AS305" i="8"/>
  <c r="AL123" i="8"/>
  <c r="AL278" i="8"/>
  <c r="AS505" i="8"/>
  <c r="AL378" i="8"/>
  <c r="AL381" i="8"/>
  <c r="AL137" i="8"/>
  <c r="AS430" i="8"/>
  <c r="AL407" i="8"/>
  <c r="AA75" i="8"/>
  <c r="AS130" i="8"/>
  <c r="AL201" i="8"/>
  <c r="AL471" i="8"/>
  <c r="AL157" i="8"/>
  <c r="AL336" i="8"/>
  <c r="AL283" i="8"/>
  <c r="AS500" i="8"/>
  <c r="AL237" i="8"/>
  <c r="AL247" i="8"/>
  <c r="AL168" i="8"/>
  <c r="AS395" i="8"/>
  <c r="AL183" i="8"/>
  <c r="AL251" i="8"/>
  <c r="AL218" i="8"/>
  <c r="AL187" i="8"/>
  <c r="W95" i="8"/>
  <c r="AM15" i="8"/>
  <c r="AL503" i="8"/>
  <c r="AS320" i="8"/>
  <c r="AL386" i="8"/>
  <c r="AK25" i="8"/>
  <c r="AS315" i="8"/>
  <c r="AL166" i="8"/>
  <c r="AL322" i="8"/>
  <c r="AS170" i="8"/>
  <c r="AL417" i="8"/>
  <c r="AL461" i="8"/>
  <c r="AS460" i="8"/>
  <c r="AL438" i="8"/>
  <c r="AL442" i="8"/>
  <c r="AL472" i="8"/>
  <c r="AL402" i="8"/>
  <c r="AL502" i="8"/>
  <c r="AL383" i="8"/>
  <c r="AS115" i="8"/>
  <c r="AL146" i="8"/>
  <c r="AL506" i="8"/>
  <c r="AL491" i="8"/>
  <c r="AL428" i="8"/>
  <c r="AL372" i="8"/>
  <c r="AL297" i="8"/>
  <c r="AK30" i="8"/>
  <c r="AS230" i="8"/>
  <c r="AL148" i="8"/>
  <c r="AL158" i="8"/>
  <c r="AS250" i="8"/>
  <c r="AS165" i="8"/>
  <c r="AL478" i="8"/>
  <c r="AL432" i="8"/>
  <c r="AL141" i="8"/>
  <c r="AL446" i="8"/>
  <c r="AL303" i="8"/>
  <c r="AS155" i="8"/>
  <c r="AL327" i="8"/>
  <c r="AL363" i="8"/>
  <c r="AL441" i="8"/>
  <c r="AS420" i="8"/>
  <c r="AS300" i="8"/>
  <c r="AL367" i="8"/>
  <c r="AS360" i="8"/>
  <c r="AL362" i="8"/>
  <c r="AS260" i="8"/>
  <c r="AL301" i="8"/>
  <c r="AS265" i="8"/>
  <c r="AS140" i="8"/>
  <c r="AL208" i="8"/>
  <c r="AL121" i="8"/>
  <c r="AL467" i="8"/>
  <c r="AL133" i="8"/>
  <c r="AS490" i="8"/>
  <c r="AL371" i="8"/>
  <c r="AS405" i="8"/>
  <c r="AL143" i="8"/>
  <c r="AL338" i="8"/>
  <c r="AL258" i="8"/>
  <c r="AL368" i="8"/>
  <c r="AS125" i="8"/>
  <c r="AL333" i="8"/>
  <c r="Y85" i="8"/>
  <c r="AL306" i="8"/>
  <c r="AL433" i="8"/>
  <c r="AL248" i="8"/>
  <c r="AL488" i="8"/>
  <c r="AL151" i="8"/>
  <c r="AL202" i="8"/>
  <c r="X94" i="8"/>
  <c r="AA79" i="8"/>
  <c r="W99" i="8"/>
  <c r="AK34" i="8"/>
  <c r="Y89" i="8"/>
  <c r="AS255" i="8"/>
  <c r="AL326" i="8"/>
  <c r="AL177" i="8"/>
  <c r="AL321" i="8"/>
  <c r="AG45" i="8"/>
  <c r="AL232" i="8"/>
  <c r="AL513" i="8"/>
  <c r="AL178" i="8"/>
  <c r="AS345" i="8"/>
  <c r="AL416" i="8"/>
  <c r="AL353" i="8"/>
  <c r="AS220" i="8"/>
  <c r="AS385" i="8"/>
  <c r="AS470" i="8"/>
  <c r="AL452" i="8"/>
  <c r="AL482" i="8"/>
  <c r="AL116" i="8"/>
  <c r="AL447" i="8"/>
  <c r="AL501" i="8"/>
  <c r="AL288" i="8"/>
  <c r="AS480" i="8"/>
  <c r="AS450" i="8"/>
  <c r="AL476" i="8"/>
  <c r="AL253" i="8"/>
  <c r="AS435" i="8"/>
  <c r="AL331" i="8"/>
  <c r="AL142" i="8"/>
  <c r="AS210" i="8"/>
  <c r="AS475" i="8"/>
  <c r="AL231" i="8"/>
  <c r="AS425" i="8"/>
  <c r="AL167" i="8"/>
  <c r="AL376" i="8"/>
  <c r="AL443" i="8"/>
  <c r="AL457" i="8"/>
  <c r="AS270" i="8"/>
  <c r="AL328" i="8"/>
  <c r="AL313" i="8"/>
  <c r="AL421" i="8"/>
  <c r="AL216" i="8"/>
  <c r="AL431" i="8"/>
  <c r="AL392" i="8"/>
  <c r="AL132" i="8"/>
  <c r="AL398" i="8"/>
  <c r="AS485" i="8"/>
  <c r="AL188" i="8"/>
  <c r="AL131" i="8"/>
  <c r="AL273" i="8"/>
  <c r="AL161" i="8"/>
  <c r="AL323" i="8"/>
  <c r="AL113" i="8"/>
  <c r="AL241" i="8"/>
  <c r="AL171" i="8"/>
  <c r="AS160" i="8"/>
  <c r="AL316" i="8"/>
  <c r="AS455" i="8"/>
  <c r="AL412" i="8"/>
  <c r="AL153" i="8"/>
  <c r="AL307" i="8"/>
  <c r="AL286" i="8"/>
  <c r="AL181" i="8"/>
  <c r="AL147" i="8"/>
  <c r="AE55" i="8"/>
  <c r="AL233" i="8"/>
  <c r="AL453" i="8"/>
  <c r="AS380" i="8"/>
  <c r="AL312" i="8"/>
  <c r="AL127" i="8"/>
  <c r="AS285" i="8"/>
  <c r="AS370" i="8"/>
  <c r="AL437" i="8"/>
  <c r="AL356" i="8"/>
  <c r="AS275" i="8"/>
  <c r="AL508" i="8"/>
  <c r="AL176" i="8"/>
  <c r="AL426" i="8"/>
  <c r="AL498" i="8"/>
  <c r="AD60" i="8"/>
  <c r="AS225" i="8"/>
  <c r="AL388" i="8"/>
  <c r="AL217" i="8"/>
  <c r="AF50" i="8"/>
  <c r="AL302" i="8"/>
  <c r="AL337" i="8"/>
  <c r="AL292" i="8"/>
  <c r="AS245" i="8"/>
  <c r="AL418" i="8"/>
  <c r="AS280" i="8"/>
  <c r="AL366" i="8"/>
  <c r="AS440" i="8"/>
  <c r="AL382" i="8"/>
  <c r="AL348" i="8"/>
  <c r="AL257" i="8"/>
  <c r="Z80" i="8"/>
  <c r="AL463" i="8"/>
  <c r="AS355" i="8"/>
  <c r="AL206" i="8"/>
  <c r="Z84" i="8"/>
  <c r="AC69" i="8"/>
  <c r="AE59" i="8"/>
  <c r="AD64" i="8"/>
  <c r="AG49" i="8"/>
  <c r="AS135" i="8"/>
  <c r="AL408" i="8"/>
  <c r="AL396" i="8"/>
  <c r="AS205" i="8"/>
  <c r="AL427" i="8"/>
  <c r="AL291" i="8"/>
  <c r="AL332" i="8"/>
  <c r="AS240" i="8"/>
  <c r="AL492" i="8"/>
  <c r="AL267" i="8"/>
  <c r="AL448" i="8"/>
  <c r="AL163" i="8"/>
  <c r="AL20" i="8"/>
  <c r="AL193" i="8"/>
  <c r="AL196" i="8"/>
  <c r="AL346" i="8"/>
  <c r="AL401" i="8"/>
  <c r="U105" i="8"/>
  <c r="AS445" i="8"/>
  <c r="AS120" i="8"/>
  <c r="AL152" i="8"/>
  <c r="AL243" i="8"/>
  <c r="AS150" i="8"/>
  <c r="AL236" i="8"/>
  <c r="AL296" i="8"/>
  <c r="AL198" i="8"/>
  <c r="AL458" i="8"/>
  <c r="AL387" i="8"/>
  <c r="AS215" i="8"/>
  <c r="AL308" i="8"/>
  <c r="AL24" i="8"/>
  <c r="AK29" i="8"/>
  <c r="V104" i="8"/>
  <c r="AH44" i="8"/>
  <c r="U109" i="8"/>
  <c r="AL191" i="8"/>
  <c r="AL406" i="8"/>
  <c r="V100" i="8"/>
  <c r="AL172" i="8"/>
  <c r="AL391" i="8"/>
  <c r="AL357" i="8"/>
  <c r="AS510" i="8"/>
  <c r="AL117" i="8"/>
  <c r="AL162" i="8"/>
  <c r="AL403" i="8"/>
  <c r="AS200" i="8"/>
  <c r="AL493" i="8"/>
  <c r="AL361" i="8"/>
  <c r="X90" i="8"/>
  <c r="AL223" i="8"/>
  <c r="AS145" i="8"/>
  <c r="AS295" i="8"/>
  <c r="AL487" i="8"/>
  <c r="AL246" i="8"/>
  <c r="AL298" i="8"/>
  <c r="AB70" i="8"/>
  <c r="AS465" i="8"/>
  <c r="AL342" i="8"/>
  <c r="AL341" i="8"/>
  <c r="AL511" i="8"/>
  <c r="AC65" i="8"/>
  <c r="AS330" i="8"/>
  <c r="AL238" i="8"/>
  <c r="AL377" i="8"/>
  <c r="AL413" i="8"/>
  <c r="AS180" i="8"/>
  <c r="AL266" i="8"/>
  <c r="AL411" i="8"/>
  <c r="AL182" i="8"/>
  <c r="AL262" i="8"/>
  <c r="AL112" i="8"/>
  <c r="AL252" i="8"/>
  <c r="AL496" i="8"/>
  <c r="AL226" i="8"/>
  <c r="AL473" i="8"/>
  <c r="AL358" i="8"/>
  <c r="AS235" i="8"/>
  <c r="AS495" i="8"/>
  <c r="AL451" i="8"/>
  <c r="AL311" i="8"/>
  <c r="AL481" i="8"/>
  <c r="AS175" i="8"/>
  <c r="AL477" i="8"/>
  <c r="AL397" i="8"/>
  <c r="AS375" i="8"/>
  <c r="AL343" i="8"/>
  <c r="AL287" i="8"/>
  <c r="AS310" i="8"/>
  <c r="AL212" i="8"/>
  <c r="AS340" i="8"/>
  <c r="AL483" i="8"/>
  <c r="AL213" i="8"/>
  <c r="AL136" i="8"/>
  <c r="AL422" i="8"/>
  <c r="AS185" i="8"/>
  <c r="AL276" i="8"/>
  <c r="AL222" i="8"/>
  <c r="AS290" i="8"/>
  <c r="AL111" i="8"/>
  <c r="AS195" i="8"/>
  <c r="AL211" i="8"/>
  <c r="AS400" i="8"/>
  <c r="AL373" i="8"/>
  <c r="AL197" i="8"/>
  <c r="AL261" i="8"/>
  <c r="AL207" i="8"/>
  <c r="AL272" i="8"/>
  <c r="AL318" i="8"/>
  <c r="U110" i="8"/>
  <c r="AS365" i="8"/>
  <c r="AL393" i="8"/>
  <c r="AL462" i="8"/>
  <c r="AL456" i="8"/>
  <c r="AS410" i="8"/>
  <c r="AL271" i="8"/>
  <c r="AS350" i="8"/>
  <c r="AL227" i="8"/>
  <c r="AL423" i="8"/>
  <c r="AL128" i="8"/>
  <c r="AS325" i="8"/>
  <c r="AI35" i="8"/>
  <c r="AL118" i="8"/>
  <c r="AL486" i="8"/>
  <c r="AL347" i="8"/>
  <c r="AL497" i="8"/>
  <c r="AL351" i="8"/>
  <c r="AL263" i="8"/>
  <c r="AL138" i="8"/>
  <c r="AL352" i="8"/>
  <c r="AL256" i="8"/>
  <c r="AL126" i="8"/>
  <c r="AL268" i="8"/>
  <c r="AL293" i="8"/>
  <c r="AN14" i="8"/>
  <c r="AL156" i="8"/>
  <c r="AS335" i="8"/>
  <c r="AL203" i="8"/>
  <c r="AL507" i="8"/>
  <c r="AL122" i="8"/>
  <c r="AL468" i="8"/>
  <c r="AL221" i="8"/>
  <c r="AL242" i="8"/>
  <c r="AT190" i="8" l="1"/>
  <c r="AM122" i="8"/>
  <c r="AM156" i="8"/>
  <c r="AM126" i="8"/>
  <c r="AM263" i="8"/>
  <c r="AM486" i="8"/>
  <c r="AM128" i="8"/>
  <c r="AM271" i="8"/>
  <c r="AM393" i="8"/>
  <c r="AM272" i="8"/>
  <c r="AM373" i="8"/>
  <c r="AM111" i="8"/>
  <c r="AT185" i="8"/>
  <c r="AM483" i="8"/>
  <c r="AM287" i="8"/>
  <c r="AM477" i="8"/>
  <c r="AM451" i="8"/>
  <c r="AM473" i="8"/>
  <c r="AM112" i="8"/>
  <c r="AM266" i="8"/>
  <c r="AM238" i="8"/>
  <c r="AM341" i="8"/>
  <c r="AM298" i="8"/>
  <c r="AT295" i="8"/>
  <c r="AM361" i="8"/>
  <c r="AM162" i="8"/>
  <c r="AM391" i="8"/>
  <c r="AM191" i="8"/>
  <c r="AM387" i="8"/>
  <c r="AM236" i="8"/>
  <c r="AT120" i="8"/>
  <c r="AM346" i="8"/>
  <c r="AM163" i="8"/>
  <c r="AT240" i="8"/>
  <c r="AT205" i="8"/>
  <c r="AA80" i="8"/>
  <c r="AT440" i="8"/>
  <c r="AT245" i="8"/>
  <c r="AG50" i="8"/>
  <c r="AE60" i="8"/>
  <c r="AM508" i="8"/>
  <c r="AT370" i="8"/>
  <c r="AT380" i="8"/>
  <c r="AM147" i="8"/>
  <c r="AM153" i="8"/>
  <c r="AT160" i="8"/>
  <c r="AM323" i="8"/>
  <c r="AM188" i="8"/>
  <c r="AM392" i="8"/>
  <c r="AM313" i="8"/>
  <c r="AM443" i="8"/>
  <c r="AM231" i="8"/>
  <c r="AM331" i="8"/>
  <c r="AT450" i="8"/>
  <c r="AM447" i="8"/>
  <c r="AT470" i="8"/>
  <c r="AM416" i="8"/>
  <c r="AM232" i="8"/>
  <c r="AM326" i="8"/>
  <c r="AM151" i="8"/>
  <c r="AM306" i="8"/>
  <c r="AM368" i="8"/>
  <c r="AT405" i="8"/>
  <c r="AM467" i="8"/>
  <c r="AT265" i="8"/>
  <c r="AT360" i="8"/>
  <c r="AM441" i="8"/>
  <c r="AM303" i="8"/>
  <c r="AM478" i="8"/>
  <c r="AM148" i="8"/>
  <c r="AM372" i="8"/>
  <c r="AM146" i="8"/>
  <c r="AM402" i="8"/>
  <c r="AT460" i="8"/>
  <c r="AM322" i="8"/>
  <c r="AM386" i="8"/>
  <c r="X95" i="8"/>
  <c r="AM183" i="8"/>
  <c r="AM237" i="8"/>
  <c r="AM157" i="8"/>
  <c r="AB75" i="8"/>
  <c r="AM381" i="8"/>
  <c r="AM123" i="8"/>
  <c r="AM192" i="8"/>
  <c r="AM281" i="8"/>
  <c r="AM173" i="8"/>
  <c r="X99" i="8"/>
  <c r="V109" i="8"/>
  <c r="AM24" i="8"/>
  <c r="AE64" i="8"/>
  <c r="AB79" i="8"/>
  <c r="AG54" i="8"/>
  <c r="AL29" i="8"/>
  <c r="AH49" i="8"/>
  <c r="AM242" i="8"/>
  <c r="AM507" i="8"/>
  <c r="AO14" i="8"/>
  <c r="AM256" i="8"/>
  <c r="AM351" i="8"/>
  <c r="AM118" i="8"/>
  <c r="AM423" i="8"/>
  <c r="AT410" i="8"/>
  <c r="AT365" i="8"/>
  <c r="AM207" i="8"/>
  <c r="AT400" i="8"/>
  <c r="AT290" i="8"/>
  <c r="AM422" i="8"/>
  <c r="AT340" i="8"/>
  <c r="AM343" i="8"/>
  <c r="AT175" i="8"/>
  <c r="AT495" i="8"/>
  <c r="AM226" i="8"/>
  <c r="AM262" i="8"/>
  <c r="AT180" i="8"/>
  <c r="AT330" i="8"/>
  <c r="AM342" i="8"/>
  <c r="AM246" i="8"/>
  <c r="AT145" i="8"/>
  <c r="AM493" i="8"/>
  <c r="AM117" i="8"/>
  <c r="AM172" i="8"/>
  <c r="AM458" i="8"/>
  <c r="AT150" i="8"/>
  <c r="AT445" i="8"/>
  <c r="AM196" i="8"/>
  <c r="AM448" i="8"/>
  <c r="AM332" i="8"/>
  <c r="AM396" i="8"/>
  <c r="AM206" i="8"/>
  <c r="AM257" i="8"/>
  <c r="AM366" i="8"/>
  <c r="AM292" i="8"/>
  <c r="AM217" i="8"/>
  <c r="AM498" i="8"/>
  <c r="AT275" i="8"/>
  <c r="AT285" i="8"/>
  <c r="AM453" i="8"/>
  <c r="AM181" i="8"/>
  <c r="AM412" i="8"/>
  <c r="AM171" i="8"/>
  <c r="AM161" i="8"/>
  <c r="AT485" i="8"/>
  <c r="AM431" i="8"/>
  <c r="AM328" i="8"/>
  <c r="AM376" i="8"/>
  <c r="AT475" i="8"/>
  <c r="AT435" i="8"/>
  <c r="AT480" i="8"/>
  <c r="AM116" i="8"/>
  <c r="AT385" i="8"/>
  <c r="AT345" i="8"/>
  <c r="AH45" i="8"/>
  <c r="AT255" i="8"/>
  <c r="AM488" i="8"/>
  <c r="Z85" i="8"/>
  <c r="AM258" i="8"/>
  <c r="AM371" i="8"/>
  <c r="AM121" i="8"/>
  <c r="AM301" i="8"/>
  <c r="AM367" i="8"/>
  <c r="AM363" i="8"/>
  <c r="AM446" i="8"/>
  <c r="AT165" i="8"/>
  <c r="AT230" i="8"/>
  <c r="AM428" i="8"/>
  <c r="AT115" i="8"/>
  <c r="AM472" i="8"/>
  <c r="AM461" i="8"/>
  <c r="AM166" i="8"/>
  <c r="AT320" i="8"/>
  <c r="AM187" i="8"/>
  <c r="AT395" i="8"/>
  <c r="AT500" i="8"/>
  <c r="AM471" i="8"/>
  <c r="AM407" i="8"/>
  <c r="AM378" i="8"/>
  <c r="AT305" i="8"/>
  <c r="AM466" i="8"/>
  <c r="AM512" i="8"/>
  <c r="AI40" i="8"/>
  <c r="AA84" i="8"/>
  <c r="AI44" i="8"/>
  <c r="AF59" i="8"/>
  <c r="Z89" i="8"/>
  <c r="Y94" i="8"/>
  <c r="AJ39" i="8"/>
  <c r="AM221" i="8"/>
  <c r="AM203" i="8"/>
  <c r="AM293" i="8"/>
  <c r="AM352" i="8"/>
  <c r="AM497" i="8"/>
  <c r="AJ35" i="8"/>
  <c r="AM227" i="8"/>
  <c r="AM456" i="8"/>
  <c r="V110" i="8"/>
  <c r="AM261" i="8"/>
  <c r="AM211" i="8"/>
  <c r="AM222" i="8"/>
  <c r="AM136" i="8"/>
  <c r="AM212" i="8"/>
  <c r="AT375" i="8"/>
  <c r="AM481" i="8"/>
  <c r="AT235" i="8"/>
  <c r="AM496" i="8"/>
  <c r="AM182" i="8"/>
  <c r="AM413" i="8"/>
  <c r="AD65" i="8"/>
  <c r="AT465" i="8"/>
  <c r="AM223" i="8"/>
  <c r="AT200" i="8"/>
  <c r="AT510" i="8"/>
  <c r="W100" i="8"/>
  <c r="AM308" i="8"/>
  <c r="AM198" i="8"/>
  <c r="AM243" i="8"/>
  <c r="V105" i="8"/>
  <c r="AM193" i="8"/>
  <c r="AM267" i="8"/>
  <c r="AM291" i="8"/>
  <c r="AM408" i="8"/>
  <c r="AT355" i="8"/>
  <c r="AM348" i="8"/>
  <c r="AT280" i="8"/>
  <c r="AM337" i="8"/>
  <c r="AM388" i="8"/>
  <c r="AM426" i="8"/>
  <c r="AM356" i="8"/>
  <c r="AM127" i="8"/>
  <c r="AM233" i="8"/>
  <c r="AM286" i="8"/>
  <c r="AT455" i="8"/>
  <c r="AM241" i="8"/>
  <c r="AM273" i="8"/>
  <c r="AM398" i="8"/>
  <c r="AM216" i="8"/>
  <c r="AT270" i="8"/>
  <c r="AM167" i="8"/>
  <c r="AT210" i="8"/>
  <c r="AM253" i="8"/>
  <c r="AM288" i="8"/>
  <c r="AM482" i="8"/>
  <c r="AT220" i="8"/>
  <c r="AM178" i="8"/>
  <c r="AM321" i="8"/>
  <c r="AM248" i="8"/>
  <c r="AM333" i="8"/>
  <c r="AM338" i="8"/>
  <c r="AT490" i="8"/>
  <c r="AM208" i="8"/>
  <c r="AT260" i="8"/>
  <c r="AT300" i="8"/>
  <c r="AM327" i="8"/>
  <c r="AM141" i="8"/>
  <c r="AT250" i="8"/>
  <c r="AL30" i="8"/>
  <c r="AM491" i="8"/>
  <c r="AM383" i="8"/>
  <c r="AM442" i="8"/>
  <c r="AM417" i="8"/>
  <c r="AT315" i="8"/>
  <c r="AM503" i="8"/>
  <c r="AM218" i="8"/>
  <c r="AM168" i="8"/>
  <c r="AM283" i="8"/>
  <c r="AM201" i="8"/>
  <c r="AT430" i="8"/>
  <c r="AT505" i="8"/>
  <c r="AM277" i="8"/>
  <c r="AM436" i="8"/>
  <c r="AM317" i="8"/>
  <c r="AT390" i="8"/>
  <c r="W104" i="8"/>
  <c r="AD69" i="8"/>
  <c r="AL34" i="8"/>
  <c r="AC74" i="8"/>
  <c r="AN19" i="8"/>
  <c r="AM468" i="8"/>
  <c r="AT335" i="8"/>
  <c r="AM268" i="8"/>
  <c r="AM138" i="8"/>
  <c r="AM347" i="8"/>
  <c r="AT325" i="8"/>
  <c r="AT350" i="8"/>
  <c r="AM462" i="8"/>
  <c r="AM318" i="8"/>
  <c r="AM197" i="8"/>
  <c r="AT195" i="8"/>
  <c r="AM276" i="8"/>
  <c r="AM213" i="8"/>
  <c r="AT310" i="8"/>
  <c r="AM397" i="8"/>
  <c r="AM311" i="8"/>
  <c r="AM358" i="8"/>
  <c r="AM252" i="8"/>
  <c r="AM411" i="8"/>
  <c r="AM377" i="8"/>
  <c r="AM511" i="8"/>
  <c r="AC70" i="8"/>
  <c r="AM487" i="8"/>
  <c r="Y90" i="8"/>
  <c r="AM403" i="8"/>
  <c r="AM357" i="8"/>
  <c r="AM406" i="8"/>
  <c r="AT215" i="8"/>
  <c r="AM296" i="8"/>
  <c r="AM152" i="8"/>
  <c r="AM401" i="8"/>
  <c r="AM20" i="8"/>
  <c r="AM492" i="8"/>
  <c r="AM427" i="8"/>
  <c r="AT135" i="8"/>
  <c r="AM463" i="8"/>
  <c r="AM382" i="8"/>
  <c r="AM418" i="8"/>
  <c r="AM302" i="8"/>
  <c r="AT225" i="8"/>
  <c r="AM176" i="8"/>
  <c r="AM437" i="8"/>
  <c r="AM312" i="8"/>
  <c r="AF55" i="8"/>
  <c r="AM307" i="8"/>
  <c r="AM316" i="8"/>
  <c r="AM113" i="8"/>
  <c r="AM131" i="8"/>
  <c r="AM132" i="8"/>
  <c r="AM421" i="8"/>
  <c r="AM457" i="8"/>
  <c r="AT425" i="8"/>
  <c r="AM142" i="8"/>
  <c r="AM476" i="8"/>
  <c r="AM501" i="8"/>
  <c r="AM452" i="8"/>
  <c r="AM353" i="8"/>
  <c r="AM513" i="8"/>
  <c r="AM177" i="8"/>
  <c r="AM202" i="8"/>
  <c r="AM433" i="8"/>
  <c r="AT125" i="8"/>
  <c r="AM143" i="8"/>
  <c r="AM133" i="8"/>
  <c r="AT140" i="8"/>
  <c r="AM362" i="8"/>
  <c r="AT420" i="8"/>
  <c r="AT155" i="8"/>
  <c r="AM432" i="8"/>
  <c r="AM158" i="8"/>
  <c r="AM297" i="8"/>
  <c r="AM506" i="8"/>
  <c r="AM502" i="8"/>
  <c r="AM438" i="8"/>
  <c r="AT170" i="8"/>
  <c r="AL25" i="8"/>
  <c r="AN15" i="8"/>
  <c r="AM251" i="8"/>
  <c r="AM247" i="8"/>
  <c r="AM336" i="8"/>
  <c r="AT130" i="8"/>
  <c r="AM137" i="8"/>
  <c r="AM278" i="8"/>
  <c r="AM228" i="8"/>
  <c r="AM282" i="8"/>
  <c r="AT415" i="8"/>
  <c r="AM186" i="8"/>
  <c r="AU190" i="8" l="1"/>
  <c r="AO19" i="8"/>
  <c r="X104" i="8"/>
  <c r="Z94" i="8"/>
  <c r="AB84" i="8"/>
  <c r="AM29" i="8"/>
  <c r="AN24" i="8"/>
  <c r="AN133" i="8"/>
  <c r="AN202" i="8"/>
  <c r="AN452" i="8"/>
  <c r="AU425" i="8"/>
  <c r="AN131" i="8"/>
  <c r="AG55" i="8"/>
  <c r="AU225" i="8"/>
  <c r="AN463" i="8"/>
  <c r="AN20" i="8"/>
  <c r="AU215" i="8"/>
  <c r="Z90" i="8"/>
  <c r="AN377" i="8"/>
  <c r="AN311" i="8"/>
  <c r="AN276" i="8"/>
  <c r="AN462" i="8"/>
  <c r="AN138" i="8"/>
  <c r="AN277" i="8"/>
  <c r="AN283" i="8"/>
  <c r="AU315" i="8"/>
  <c r="AN491" i="8"/>
  <c r="AN327" i="8"/>
  <c r="AU490" i="8"/>
  <c r="AN321" i="8"/>
  <c r="AN288" i="8"/>
  <c r="AU270" i="8"/>
  <c r="AN241" i="8"/>
  <c r="AN127" i="8"/>
  <c r="AN337" i="8"/>
  <c r="AN408" i="8"/>
  <c r="W105" i="8"/>
  <c r="X100" i="8"/>
  <c r="AN182" i="8"/>
  <c r="AU375" i="8"/>
  <c r="AN211" i="8"/>
  <c r="AN227" i="8"/>
  <c r="AN293" i="8"/>
  <c r="AU305" i="8"/>
  <c r="AU500" i="8"/>
  <c r="AN166" i="8"/>
  <c r="AN428" i="8"/>
  <c r="AN363" i="8"/>
  <c r="AN371" i="8"/>
  <c r="AU255" i="8"/>
  <c r="AN116" i="8"/>
  <c r="AN376" i="8"/>
  <c r="AN161" i="8"/>
  <c r="AN453" i="8"/>
  <c r="AN217" i="8"/>
  <c r="AN206" i="8"/>
  <c r="AN196" i="8"/>
  <c r="AN172" i="8"/>
  <c r="AN246" i="8"/>
  <c r="AN262" i="8"/>
  <c r="AN343" i="8"/>
  <c r="AU400" i="8"/>
  <c r="AN423" i="8"/>
  <c r="AP14" i="8"/>
  <c r="AN281" i="8"/>
  <c r="AC75" i="8"/>
  <c r="Y95" i="8"/>
  <c r="AN402" i="8"/>
  <c r="AN478" i="8"/>
  <c r="AU265" i="8"/>
  <c r="AN306" i="8"/>
  <c r="AN416" i="8"/>
  <c r="AN331" i="8"/>
  <c r="AN392" i="8"/>
  <c r="AN153" i="8"/>
  <c r="AN508" i="8"/>
  <c r="AU440" i="8"/>
  <c r="AN163" i="8"/>
  <c r="AN387" i="8"/>
  <c r="AN361" i="8"/>
  <c r="AN238" i="8"/>
  <c r="AN451" i="8"/>
  <c r="AU185" i="8"/>
  <c r="AN393" i="8"/>
  <c r="AN263" i="8"/>
  <c r="AD74" i="8"/>
  <c r="AA89" i="8"/>
  <c r="AH54" i="8"/>
  <c r="W109" i="8"/>
  <c r="AN228" i="8"/>
  <c r="AN186" i="8"/>
  <c r="AN278" i="8"/>
  <c r="AN247" i="8"/>
  <c r="AU170" i="8"/>
  <c r="AN297" i="8"/>
  <c r="AU420" i="8"/>
  <c r="AN143" i="8"/>
  <c r="AN177" i="8"/>
  <c r="AN501" i="8"/>
  <c r="AN457" i="8"/>
  <c r="AN113" i="8"/>
  <c r="AN312" i="8"/>
  <c r="AN302" i="8"/>
  <c r="AU135" i="8"/>
  <c r="AN401" i="8"/>
  <c r="AN406" i="8"/>
  <c r="AN487" i="8"/>
  <c r="AN411" i="8"/>
  <c r="AN397" i="8"/>
  <c r="AU195" i="8"/>
  <c r="AU350" i="8"/>
  <c r="AN268" i="8"/>
  <c r="AU390" i="8"/>
  <c r="AU505" i="8"/>
  <c r="AN168" i="8"/>
  <c r="AN417" i="8"/>
  <c r="AM30" i="8"/>
  <c r="AU300" i="8"/>
  <c r="AN338" i="8"/>
  <c r="AN178" i="8"/>
  <c r="AN253" i="8"/>
  <c r="AN216" i="8"/>
  <c r="AU455" i="8"/>
  <c r="AN356" i="8"/>
  <c r="AU280" i="8"/>
  <c r="AN291" i="8"/>
  <c r="AN243" i="8"/>
  <c r="AU510" i="8"/>
  <c r="AU465" i="8"/>
  <c r="AN496" i="8"/>
  <c r="AN212" i="8"/>
  <c r="AN261" i="8"/>
  <c r="AK35" i="8"/>
  <c r="AN203" i="8"/>
  <c r="AJ40" i="8"/>
  <c r="AN378" i="8"/>
  <c r="AU395" i="8"/>
  <c r="AN461" i="8"/>
  <c r="AU230" i="8"/>
  <c r="AN367" i="8"/>
  <c r="AN258" i="8"/>
  <c r="AI45" i="8"/>
  <c r="AU480" i="8"/>
  <c r="AN328" i="8"/>
  <c r="AN171" i="8"/>
  <c r="AU285" i="8"/>
  <c r="AN292" i="8"/>
  <c r="AN396" i="8"/>
  <c r="AU445" i="8"/>
  <c r="AN117" i="8"/>
  <c r="AN342" i="8"/>
  <c r="AN226" i="8"/>
  <c r="AU340" i="8"/>
  <c r="AN207" i="8"/>
  <c r="AN118" i="8"/>
  <c r="AN507" i="8"/>
  <c r="AN192" i="8"/>
  <c r="AN157" i="8"/>
  <c r="AN386" i="8"/>
  <c r="AN146" i="8"/>
  <c r="AN303" i="8"/>
  <c r="AN467" i="8"/>
  <c r="AN151" i="8"/>
  <c r="AU470" i="8"/>
  <c r="AN231" i="8"/>
  <c r="AN188" i="8"/>
  <c r="AN147" i="8"/>
  <c r="AF60" i="8"/>
  <c r="AB80" i="8"/>
  <c r="AN346" i="8"/>
  <c r="AN191" i="8"/>
  <c r="AU295" i="8"/>
  <c r="AN266" i="8"/>
  <c r="AN477" i="8"/>
  <c r="AN111" i="8"/>
  <c r="AN271" i="8"/>
  <c r="AN126" i="8"/>
  <c r="AN336" i="8"/>
  <c r="AM34" i="8"/>
  <c r="AG59" i="8"/>
  <c r="AC79" i="8"/>
  <c r="Y99" i="8"/>
  <c r="AM25" i="8"/>
  <c r="AU415" i="8"/>
  <c r="AN137" i="8"/>
  <c r="AN251" i="8"/>
  <c r="AN438" i="8"/>
  <c r="AN158" i="8"/>
  <c r="AN362" i="8"/>
  <c r="AU125" i="8"/>
  <c r="AN513" i="8"/>
  <c r="AN476" i="8"/>
  <c r="AN421" i="8"/>
  <c r="AN316" i="8"/>
  <c r="AN437" i="8"/>
  <c r="AN418" i="8"/>
  <c r="AN427" i="8"/>
  <c r="AN152" i="8"/>
  <c r="AN357" i="8"/>
  <c r="AD70" i="8"/>
  <c r="AN252" i="8"/>
  <c r="AU310" i="8"/>
  <c r="AN197" i="8"/>
  <c r="AU325" i="8"/>
  <c r="AU335" i="8"/>
  <c r="AN317" i="8"/>
  <c r="AU430" i="8"/>
  <c r="AN218" i="8"/>
  <c r="AN442" i="8"/>
  <c r="AU250" i="8"/>
  <c r="AU260" i="8"/>
  <c r="AN333" i="8"/>
  <c r="AU220" i="8"/>
  <c r="AU210" i="8"/>
  <c r="AN398" i="8"/>
  <c r="AN286" i="8"/>
  <c r="AN426" i="8"/>
  <c r="AN348" i="8"/>
  <c r="AN267" i="8"/>
  <c r="AN198" i="8"/>
  <c r="AU200" i="8"/>
  <c r="AE65" i="8"/>
  <c r="AU235" i="8"/>
  <c r="AN136" i="8"/>
  <c r="W110" i="8"/>
  <c r="AN497" i="8"/>
  <c r="AN221" i="8"/>
  <c r="AN512" i="8"/>
  <c r="AN407" i="8"/>
  <c r="AN187" i="8"/>
  <c r="AN472" i="8"/>
  <c r="AU165" i="8"/>
  <c r="AN301" i="8"/>
  <c r="AA85" i="8"/>
  <c r="AU345" i="8"/>
  <c r="AU435" i="8"/>
  <c r="AN431" i="8"/>
  <c r="AN412" i="8"/>
  <c r="AU275" i="8"/>
  <c r="AN366" i="8"/>
  <c r="AN332" i="8"/>
  <c r="AU150" i="8"/>
  <c r="AN493" i="8"/>
  <c r="AU330" i="8"/>
  <c r="AU495" i="8"/>
  <c r="AN422" i="8"/>
  <c r="AU365" i="8"/>
  <c r="AN351" i="8"/>
  <c r="AN242" i="8"/>
  <c r="AN123" i="8"/>
  <c r="AN237" i="8"/>
  <c r="AN322" i="8"/>
  <c r="AN372" i="8"/>
  <c r="AN441" i="8"/>
  <c r="AU405" i="8"/>
  <c r="AN326" i="8"/>
  <c r="AN447" i="8"/>
  <c r="AN443" i="8"/>
  <c r="AN323" i="8"/>
  <c r="AU380" i="8"/>
  <c r="AH50" i="8"/>
  <c r="AU205" i="8"/>
  <c r="AU120" i="8"/>
  <c r="AN391" i="8"/>
  <c r="AN298" i="8"/>
  <c r="AN112" i="8"/>
  <c r="AN287" i="8"/>
  <c r="AN373" i="8"/>
  <c r="AN128" i="8"/>
  <c r="AN156" i="8"/>
  <c r="AN506" i="8"/>
  <c r="AE69" i="8"/>
  <c r="AK39" i="8"/>
  <c r="AJ44" i="8"/>
  <c r="AI49" i="8"/>
  <c r="AF64" i="8"/>
  <c r="AU155" i="8"/>
  <c r="AN282" i="8"/>
  <c r="AU130" i="8"/>
  <c r="AO15" i="8"/>
  <c r="AN502" i="8"/>
  <c r="AN432" i="8"/>
  <c r="AU140" i="8"/>
  <c r="AN433" i="8"/>
  <c r="AN353" i="8"/>
  <c r="AN142" i="8"/>
  <c r="AN132" i="8"/>
  <c r="AN307" i="8"/>
  <c r="AN176" i="8"/>
  <c r="AN382" i="8"/>
  <c r="AN492" i="8"/>
  <c r="AN296" i="8"/>
  <c r="AN403" i="8"/>
  <c r="AN511" i="8"/>
  <c r="AN358" i="8"/>
  <c r="AN213" i="8"/>
  <c r="AN318" i="8"/>
  <c r="AN347" i="8"/>
  <c r="AN468" i="8"/>
  <c r="AN436" i="8"/>
  <c r="AN201" i="8"/>
  <c r="AN503" i="8"/>
  <c r="AN383" i="8"/>
  <c r="AN141" i="8"/>
  <c r="AN208" i="8"/>
  <c r="AN248" i="8"/>
  <c r="AN482" i="8"/>
  <c r="AN167" i="8"/>
  <c r="AN273" i="8"/>
  <c r="AN233" i="8"/>
  <c r="AN388" i="8"/>
  <c r="AU355" i="8"/>
  <c r="AN193" i="8"/>
  <c r="AN308" i="8"/>
  <c r="AN223" i="8"/>
  <c r="AN413" i="8"/>
  <c r="AN481" i="8"/>
  <c r="AN222" i="8"/>
  <c r="AN456" i="8"/>
  <c r="AN352" i="8"/>
  <c r="AN466" i="8"/>
  <c r="AN471" i="8"/>
  <c r="AU320" i="8"/>
  <c r="AU115" i="8"/>
  <c r="AN446" i="8"/>
  <c r="AN121" i="8"/>
  <c r="AN488" i="8"/>
  <c r="AU385" i="8"/>
  <c r="AU475" i="8"/>
  <c r="AU485" i="8"/>
  <c r="AN181" i="8"/>
  <c r="AN498" i="8"/>
  <c r="AN257" i="8"/>
  <c r="AN448" i="8"/>
  <c r="AN458" i="8"/>
  <c r="AU145" i="8"/>
  <c r="AU180" i="8"/>
  <c r="AU175" i="8"/>
  <c r="AU290" i="8"/>
  <c r="AU410" i="8"/>
  <c r="AN256" i="8"/>
  <c r="AN173" i="8"/>
  <c r="AN381" i="8"/>
  <c r="AN183" i="8"/>
  <c r="AU460" i="8"/>
  <c r="AN148" i="8"/>
  <c r="AU360" i="8"/>
  <c r="AN368" i="8"/>
  <c r="AN232" i="8"/>
  <c r="AU450" i="8"/>
  <c r="AN313" i="8"/>
  <c r="AU160" i="8"/>
  <c r="AU370" i="8"/>
  <c r="AU245" i="8"/>
  <c r="AU240" i="8"/>
  <c r="AN236" i="8"/>
  <c r="AN162" i="8"/>
  <c r="AN341" i="8"/>
  <c r="AN473" i="8"/>
  <c r="AN483" i="8"/>
  <c r="AN272" i="8"/>
  <c r="AN486" i="8"/>
  <c r="AN122" i="8"/>
  <c r="AV190" i="8" l="1"/>
  <c r="AG64" i="8"/>
  <c r="AF69" i="8"/>
  <c r="AH59" i="8"/>
  <c r="AI54" i="8"/>
  <c r="AC84" i="8"/>
  <c r="AO483" i="8"/>
  <c r="AO236" i="8"/>
  <c r="AV160" i="8"/>
  <c r="AO368" i="8"/>
  <c r="AO183" i="8"/>
  <c r="AV410" i="8"/>
  <c r="AV145" i="8"/>
  <c r="AO498" i="8"/>
  <c r="AV385" i="8"/>
  <c r="AV115" i="8"/>
  <c r="AO352" i="8"/>
  <c r="AO413" i="8"/>
  <c r="AV355" i="8"/>
  <c r="AO167" i="8"/>
  <c r="AO141" i="8"/>
  <c r="AO436" i="8"/>
  <c r="AO213" i="8"/>
  <c r="AO296" i="8"/>
  <c r="AO307" i="8"/>
  <c r="AO433" i="8"/>
  <c r="AP15" i="8"/>
  <c r="AO373" i="8"/>
  <c r="AO391" i="8"/>
  <c r="AV380" i="8"/>
  <c r="AO326" i="8"/>
  <c r="AO322" i="8"/>
  <c r="AO351" i="8"/>
  <c r="AV330" i="8"/>
  <c r="AO366" i="8"/>
  <c r="AV435" i="8"/>
  <c r="AV165" i="8"/>
  <c r="AO512" i="8"/>
  <c r="AO136" i="8"/>
  <c r="AO198" i="8"/>
  <c r="AO286" i="8"/>
  <c r="AO333" i="8"/>
  <c r="AO218" i="8"/>
  <c r="AV325" i="8"/>
  <c r="AE70" i="8"/>
  <c r="AO418" i="8"/>
  <c r="AO476" i="8"/>
  <c r="AO158" i="8"/>
  <c r="AV415" i="8"/>
  <c r="AO271" i="8"/>
  <c r="AV295" i="8"/>
  <c r="AG60" i="8"/>
  <c r="AV470" i="8"/>
  <c r="AO146" i="8"/>
  <c r="AO507" i="8"/>
  <c r="AO226" i="8"/>
  <c r="AO396" i="8"/>
  <c r="AO328" i="8"/>
  <c r="AO367" i="8"/>
  <c r="AO378" i="8"/>
  <c r="AO261" i="8"/>
  <c r="AV510" i="8"/>
  <c r="AO356" i="8"/>
  <c r="AO178" i="8"/>
  <c r="AO417" i="8"/>
  <c r="AO268" i="8"/>
  <c r="AO411" i="8"/>
  <c r="AV135" i="8"/>
  <c r="AO457" i="8"/>
  <c r="AV420" i="8"/>
  <c r="AO278" i="8"/>
  <c r="AO393" i="8"/>
  <c r="AO361" i="8"/>
  <c r="AO508" i="8"/>
  <c r="AO416" i="8"/>
  <c r="AO402" i="8"/>
  <c r="AQ14" i="8"/>
  <c r="AO262" i="8"/>
  <c r="AO206" i="8"/>
  <c r="AO376" i="8"/>
  <c r="AO363" i="8"/>
  <c r="AV305" i="8"/>
  <c r="AV375" i="8"/>
  <c r="X105" i="8"/>
  <c r="AO241" i="8"/>
  <c r="AV490" i="8"/>
  <c r="AO283" i="8"/>
  <c r="AO276" i="8"/>
  <c r="AV215" i="8"/>
  <c r="AH55" i="8"/>
  <c r="AO202" i="8"/>
  <c r="AJ49" i="8"/>
  <c r="AN34" i="8"/>
  <c r="AB89" i="8"/>
  <c r="AA94" i="8"/>
  <c r="AO122" i="8"/>
  <c r="AO473" i="8"/>
  <c r="AV240" i="8"/>
  <c r="AO313" i="8"/>
  <c r="AV360" i="8"/>
  <c r="AO381" i="8"/>
  <c r="AV290" i="8"/>
  <c r="AO458" i="8"/>
  <c r="AO181" i="8"/>
  <c r="AO488" i="8"/>
  <c r="AV320" i="8"/>
  <c r="AO456" i="8"/>
  <c r="AO223" i="8"/>
  <c r="AO388" i="8"/>
  <c r="AO482" i="8"/>
  <c r="AO383" i="8"/>
  <c r="AO468" i="8"/>
  <c r="AO358" i="8"/>
  <c r="AO492" i="8"/>
  <c r="AO132" i="8"/>
  <c r="AV140" i="8"/>
  <c r="AV130" i="8"/>
  <c r="AO506" i="8"/>
  <c r="AO287" i="8"/>
  <c r="AV120" i="8"/>
  <c r="AO323" i="8"/>
  <c r="AV405" i="8"/>
  <c r="AO237" i="8"/>
  <c r="AV365" i="8"/>
  <c r="AO493" i="8"/>
  <c r="AV275" i="8"/>
  <c r="AV345" i="8"/>
  <c r="AO472" i="8"/>
  <c r="AO221" i="8"/>
  <c r="AV235" i="8"/>
  <c r="AO267" i="8"/>
  <c r="AO398" i="8"/>
  <c r="AV260" i="8"/>
  <c r="AV430" i="8"/>
  <c r="AO197" i="8"/>
  <c r="AO357" i="8"/>
  <c r="AO437" i="8"/>
  <c r="AO513" i="8"/>
  <c r="AO438" i="8"/>
  <c r="AN25" i="8"/>
  <c r="AO111" i="8"/>
  <c r="AO191" i="8"/>
  <c r="AO147" i="8"/>
  <c r="AO151" i="8"/>
  <c r="AO386" i="8"/>
  <c r="AO118" i="8"/>
  <c r="AO342" i="8"/>
  <c r="AO292" i="8"/>
  <c r="AV480" i="8"/>
  <c r="AV230" i="8"/>
  <c r="AK40" i="8"/>
  <c r="AO212" i="8"/>
  <c r="AO243" i="8"/>
  <c r="AV455" i="8"/>
  <c r="AO338" i="8"/>
  <c r="AO168" i="8"/>
  <c r="AV350" i="8"/>
  <c r="AO487" i="8"/>
  <c r="AO302" i="8"/>
  <c r="AO501" i="8"/>
  <c r="AO297" i="8"/>
  <c r="AO186" i="8"/>
  <c r="AV185" i="8"/>
  <c r="AO387" i="8"/>
  <c r="AO153" i="8"/>
  <c r="AO306" i="8"/>
  <c r="Z95" i="8"/>
  <c r="AO423" i="8"/>
  <c r="AO246" i="8"/>
  <c r="AO217" i="8"/>
  <c r="AO116" i="8"/>
  <c r="AO428" i="8"/>
  <c r="AO293" i="8"/>
  <c r="AO182" i="8"/>
  <c r="AO408" i="8"/>
  <c r="AV270" i="8"/>
  <c r="AO327" i="8"/>
  <c r="AO277" i="8"/>
  <c r="AO311" i="8"/>
  <c r="AO20" i="8"/>
  <c r="AO131" i="8"/>
  <c r="AO133" i="8"/>
  <c r="AK44" i="8"/>
  <c r="Z99" i="8"/>
  <c r="AE74" i="8"/>
  <c r="AO24" i="8"/>
  <c r="Y104" i="8"/>
  <c r="AO486" i="8"/>
  <c r="AO341" i="8"/>
  <c r="AV245" i="8"/>
  <c r="AV450" i="8"/>
  <c r="AO148" i="8"/>
  <c r="AO173" i="8"/>
  <c r="AV175" i="8"/>
  <c r="AO448" i="8"/>
  <c r="AV485" i="8"/>
  <c r="AO121" i="8"/>
  <c r="AO471" i="8"/>
  <c r="AO222" i="8"/>
  <c r="AO308" i="8"/>
  <c r="AO233" i="8"/>
  <c r="AO248" i="8"/>
  <c r="AO503" i="8"/>
  <c r="AO347" i="8"/>
  <c r="AO511" i="8"/>
  <c r="AO382" i="8"/>
  <c r="AO142" i="8"/>
  <c r="AO432" i="8"/>
  <c r="AO282" i="8"/>
  <c r="AO156" i="8"/>
  <c r="AO112" i="8"/>
  <c r="AV205" i="8"/>
  <c r="AO443" i="8"/>
  <c r="AO441" i="8"/>
  <c r="AO123" i="8"/>
  <c r="AO422" i="8"/>
  <c r="AV150" i="8"/>
  <c r="AO412" i="8"/>
  <c r="AB85" i="8"/>
  <c r="AO187" i="8"/>
  <c r="AO497" i="8"/>
  <c r="AF65" i="8"/>
  <c r="AO348" i="8"/>
  <c r="AV210" i="8"/>
  <c r="AV250" i="8"/>
  <c r="AO317" i="8"/>
  <c r="AV310" i="8"/>
  <c r="AO152" i="8"/>
  <c r="AO316" i="8"/>
  <c r="AV125" i="8"/>
  <c r="AO251" i="8"/>
  <c r="AO336" i="8"/>
  <c r="AO477" i="8"/>
  <c r="AO346" i="8"/>
  <c r="AO188" i="8"/>
  <c r="AO467" i="8"/>
  <c r="AO157" i="8"/>
  <c r="AO207" i="8"/>
  <c r="AO117" i="8"/>
  <c r="AV285" i="8"/>
  <c r="AJ45" i="8"/>
  <c r="AO461" i="8"/>
  <c r="AO203" i="8"/>
  <c r="AO496" i="8"/>
  <c r="AO291" i="8"/>
  <c r="AO216" i="8"/>
  <c r="AV300" i="8"/>
  <c r="AV505" i="8"/>
  <c r="AV195" i="8"/>
  <c r="AO406" i="8"/>
  <c r="AO312" i="8"/>
  <c r="AO177" i="8"/>
  <c r="AV170" i="8"/>
  <c r="AO228" i="8"/>
  <c r="AO451" i="8"/>
  <c r="AO163" i="8"/>
  <c r="AO392" i="8"/>
  <c r="AV265" i="8"/>
  <c r="AD75" i="8"/>
  <c r="AV400" i="8"/>
  <c r="AO172" i="8"/>
  <c r="AO453" i="8"/>
  <c r="AV255" i="8"/>
  <c r="AO166" i="8"/>
  <c r="AO227" i="8"/>
  <c r="AO337" i="8"/>
  <c r="AO288" i="8"/>
  <c r="AO491" i="8"/>
  <c r="AO138" i="8"/>
  <c r="AO377" i="8"/>
  <c r="AO463" i="8"/>
  <c r="AV425" i="8"/>
  <c r="AL39" i="8"/>
  <c r="AD79" i="8"/>
  <c r="X109" i="8"/>
  <c r="AN29" i="8"/>
  <c r="AP19" i="8"/>
  <c r="AO272" i="8"/>
  <c r="AO162" i="8"/>
  <c r="AV370" i="8"/>
  <c r="AO232" i="8"/>
  <c r="AV460" i="8"/>
  <c r="AO256" i="8"/>
  <c r="AV180" i="8"/>
  <c r="AO257" i="8"/>
  <c r="AV475" i="8"/>
  <c r="AO446" i="8"/>
  <c r="AO466" i="8"/>
  <c r="AO481" i="8"/>
  <c r="AO193" i="8"/>
  <c r="AO273" i="8"/>
  <c r="AO208" i="8"/>
  <c r="AO201" i="8"/>
  <c r="AO318" i="8"/>
  <c r="AO403" i="8"/>
  <c r="AO176" i="8"/>
  <c r="AO353" i="8"/>
  <c r="AO502" i="8"/>
  <c r="AV155" i="8"/>
  <c r="AO128" i="8"/>
  <c r="AO298" i="8"/>
  <c r="AI50" i="8"/>
  <c r="AO447" i="8"/>
  <c r="AO372" i="8"/>
  <c r="AO242" i="8"/>
  <c r="AV495" i="8"/>
  <c r="AO332" i="8"/>
  <c r="AO431" i="8"/>
  <c r="AO301" i="8"/>
  <c r="AO407" i="8"/>
  <c r="X110" i="8"/>
  <c r="AV200" i="8"/>
  <c r="AO426" i="8"/>
  <c r="AV220" i="8"/>
  <c r="AO442" i="8"/>
  <c r="AV335" i="8"/>
  <c r="AO252" i="8"/>
  <c r="AO427" i="8"/>
  <c r="AO421" i="8"/>
  <c r="AO362" i="8"/>
  <c r="AO137" i="8"/>
  <c r="AO126" i="8"/>
  <c r="AO266" i="8"/>
  <c r="AC80" i="8"/>
  <c r="AO231" i="8"/>
  <c r="AO303" i="8"/>
  <c r="AO192" i="8"/>
  <c r="AV340" i="8"/>
  <c r="AV445" i="8"/>
  <c r="AO171" i="8"/>
  <c r="AO258" i="8"/>
  <c r="AV395" i="8"/>
  <c r="AL35" i="8"/>
  <c r="AV465" i="8"/>
  <c r="AV280" i="8"/>
  <c r="AO253" i="8"/>
  <c r="AN30" i="8"/>
  <c r="AV390" i="8"/>
  <c r="AO397" i="8"/>
  <c r="AO401" i="8"/>
  <c r="AO113" i="8"/>
  <c r="AO143" i="8"/>
  <c r="AO247" i="8"/>
  <c r="AO263" i="8"/>
  <c r="AO238" i="8"/>
  <c r="AV440" i="8"/>
  <c r="AO331" i="8"/>
  <c r="AO478" i="8"/>
  <c r="AO281" i="8"/>
  <c r="AO343" i="8"/>
  <c r="AO196" i="8"/>
  <c r="AO161" i="8"/>
  <c r="AO371" i="8"/>
  <c r="AV500" i="8"/>
  <c r="AO211" i="8"/>
  <c r="Y100" i="8"/>
  <c r="AO127" i="8"/>
  <c r="AO321" i="8"/>
  <c r="AV315" i="8"/>
  <c r="AO462" i="8"/>
  <c r="AA90" i="8"/>
  <c r="AV225" i="8"/>
  <c r="AO452" i="8"/>
  <c r="AW190" i="8" l="1"/>
  <c r="AO29" i="8"/>
  <c r="AF74" i="8"/>
  <c r="AO34" i="8"/>
  <c r="AJ54" i="8"/>
  <c r="AP462" i="8"/>
  <c r="Z100" i="8"/>
  <c r="AP161" i="8"/>
  <c r="AP478" i="8"/>
  <c r="AP263" i="8"/>
  <c r="AP401" i="8"/>
  <c r="AP253" i="8"/>
  <c r="AW395" i="8"/>
  <c r="AW340" i="8"/>
  <c r="AD80" i="8"/>
  <c r="AP362" i="8"/>
  <c r="AW335" i="8"/>
  <c r="AW200" i="8"/>
  <c r="AP431" i="8"/>
  <c r="AP372" i="8"/>
  <c r="AP128" i="8"/>
  <c r="AP176" i="8"/>
  <c r="AP208" i="8"/>
  <c r="AP466" i="8"/>
  <c r="AW180" i="8"/>
  <c r="AW370" i="8"/>
  <c r="AW425" i="8"/>
  <c r="AP491" i="8"/>
  <c r="AP227" i="8"/>
  <c r="AP172" i="8"/>
  <c r="AP392" i="8"/>
  <c r="AW170" i="8"/>
  <c r="AW195" i="8"/>
  <c r="AP291" i="8"/>
  <c r="AK45" i="8"/>
  <c r="AP157" i="8"/>
  <c r="AP477" i="8"/>
  <c r="AP316" i="8"/>
  <c r="AW250" i="8"/>
  <c r="AP497" i="8"/>
  <c r="AW150" i="8"/>
  <c r="AP443" i="8"/>
  <c r="AP282" i="8"/>
  <c r="AP511" i="8"/>
  <c r="AP233" i="8"/>
  <c r="AP121" i="8"/>
  <c r="AP173" i="8"/>
  <c r="AP341" i="8"/>
  <c r="AP131" i="8"/>
  <c r="AP327" i="8"/>
  <c r="AP293" i="8"/>
  <c r="AP246" i="8"/>
  <c r="AP153" i="8"/>
  <c r="AP297" i="8"/>
  <c r="AW350" i="8"/>
  <c r="AP243" i="8"/>
  <c r="AW480" i="8"/>
  <c r="AP386" i="8"/>
  <c r="AP111" i="8"/>
  <c r="AP437" i="8"/>
  <c r="AW260" i="8"/>
  <c r="AP221" i="8"/>
  <c r="AP493" i="8"/>
  <c r="AP323" i="8"/>
  <c r="AW130" i="8"/>
  <c r="AP358" i="8"/>
  <c r="AP388" i="8"/>
  <c r="AP488" i="8"/>
  <c r="AP381" i="8"/>
  <c r="AP473" i="8"/>
  <c r="AW215" i="8"/>
  <c r="AP241" i="8"/>
  <c r="AP363" i="8"/>
  <c r="AR14" i="8"/>
  <c r="AP361" i="8"/>
  <c r="AP457" i="8"/>
  <c r="AP417" i="8"/>
  <c r="AP261" i="8"/>
  <c r="AP396" i="8"/>
  <c r="AW470" i="8"/>
  <c r="AW415" i="8"/>
  <c r="AF70" i="8"/>
  <c r="AP286" i="8"/>
  <c r="AW165" i="8"/>
  <c r="AP351" i="8"/>
  <c r="AP391" i="8"/>
  <c r="AP307" i="8"/>
  <c r="AP141" i="8"/>
  <c r="AP352" i="8"/>
  <c r="AW145" i="8"/>
  <c r="AW160" i="8"/>
  <c r="Y109" i="8"/>
  <c r="AA99" i="8"/>
  <c r="AK49" i="8"/>
  <c r="AI59" i="8"/>
  <c r="AP452" i="8"/>
  <c r="AW315" i="8"/>
  <c r="AP211" i="8"/>
  <c r="AP196" i="8"/>
  <c r="AP331" i="8"/>
  <c r="AP247" i="8"/>
  <c r="AP397" i="8"/>
  <c r="AW280" i="8"/>
  <c r="AP258" i="8"/>
  <c r="AP192" i="8"/>
  <c r="AP266" i="8"/>
  <c r="AP421" i="8"/>
  <c r="AP442" i="8"/>
  <c r="Y110" i="8"/>
  <c r="AP332" i="8"/>
  <c r="AP447" i="8"/>
  <c r="AW155" i="8"/>
  <c r="AP403" i="8"/>
  <c r="AP273" i="8"/>
  <c r="AP446" i="8"/>
  <c r="AP256" i="8"/>
  <c r="AP162" i="8"/>
  <c r="AP463" i="8"/>
  <c r="AP288" i="8"/>
  <c r="AP166" i="8"/>
  <c r="AW400" i="8"/>
  <c r="AP163" i="8"/>
  <c r="AP177" i="8"/>
  <c r="AW505" i="8"/>
  <c r="AP496" i="8"/>
  <c r="AW285" i="8"/>
  <c r="AP467" i="8"/>
  <c r="AP336" i="8"/>
  <c r="AP152" i="8"/>
  <c r="AW210" i="8"/>
  <c r="AP187" i="8"/>
  <c r="AP422" i="8"/>
  <c r="AW205" i="8"/>
  <c r="AP432" i="8"/>
  <c r="AP347" i="8"/>
  <c r="AP308" i="8"/>
  <c r="AW485" i="8"/>
  <c r="AP148" i="8"/>
  <c r="AP486" i="8"/>
  <c r="AP20" i="8"/>
  <c r="AW270" i="8"/>
  <c r="AP428" i="8"/>
  <c r="AP423" i="8"/>
  <c r="AP387" i="8"/>
  <c r="AP501" i="8"/>
  <c r="AP168" i="8"/>
  <c r="AP212" i="8"/>
  <c r="AP292" i="8"/>
  <c r="AP151" i="8"/>
  <c r="AO25" i="8"/>
  <c r="AP357" i="8"/>
  <c r="AP398" i="8"/>
  <c r="AP472" i="8"/>
  <c r="AW365" i="8"/>
  <c r="AW120" i="8"/>
  <c r="AW140" i="8"/>
  <c r="AP468" i="8"/>
  <c r="AP223" i="8"/>
  <c r="AP181" i="8"/>
  <c r="AW360" i="8"/>
  <c r="AP122" i="8"/>
  <c r="AP276" i="8"/>
  <c r="Y105" i="8"/>
  <c r="AP376" i="8"/>
  <c r="AP402" i="8"/>
  <c r="AP393" i="8"/>
  <c r="AW135" i="8"/>
  <c r="AP178" i="8"/>
  <c r="AP378" i="8"/>
  <c r="AP226" i="8"/>
  <c r="AH60" i="8"/>
  <c r="AP158" i="8"/>
  <c r="AW325" i="8"/>
  <c r="AP198" i="8"/>
  <c r="AW435" i="8"/>
  <c r="AP322" i="8"/>
  <c r="AP373" i="8"/>
  <c r="AP296" i="8"/>
  <c r="AP167" i="8"/>
  <c r="AW115" i="8"/>
  <c r="AW410" i="8"/>
  <c r="AP236" i="8"/>
  <c r="AE79" i="8"/>
  <c r="Z104" i="8"/>
  <c r="AL44" i="8"/>
  <c r="AB94" i="8"/>
  <c r="AG69" i="8"/>
  <c r="AW225" i="8"/>
  <c r="AP321" i="8"/>
  <c r="AW500" i="8"/>
  <c r="AP343" i="8"/>
  <c r="AW440" i="8"/>
  <c r="AP143" i="8"/>
  <c r="AW390" i="8"/>
  <c r="AW465" i="8"/>
  <c r="AP171" i="8"/>
  <c r="AP303" i="8"/>
  <c r="AP126" i="8"/>
  <c r="AP427" i="8"/>
  <c r="AW220" i="8"/>
  <c r="AP407" i="8"/>
  <c r="AW495" i="8"/>
  <c r="AJ50" i="8"/>
  <c r="AP502" i="8"/>
  <c r="AP318" i="8"/>
  <c r="AP193" i="8"/>
  <c r="AW475" i="8"/>
  <c r="AW460" i="8"/>
  <c r="AP272" i="8"/>
  <c r="AP377" i="8"/>
  <c r="AP337" i="8"/>
  <c r="AW255" i="8"/>
  <c r="AE75" i="8"/>
  <c r="AP451" i="8"/>
  <c r="AP312" i="8"/>
  <c r="AW300" i="8"/>
  <c r="AP203" i="8"/>
  <c r="AP117" i="8"/>
  <c r="AP188" i="8"/>
  <c r="AP251" i="8"/>
  <c r="AW310" i="8"/>
  <c r="AP348" i="8"/>
  <c r="AC85" i="8"/>
  <c r="AP123" i="8"/>
  <c r="AP112" i="8"/>
  <c r="AP142" i="8"/>
  <c r="AP503" i="8"/>
  <c r="AP222" i="8"/>
  <c r="AP448" i="8"/>
  <c r="AW450" i="8"/>
  <c r="AP311" i="8"/>
  <c r="AP408" i="8"/>
  <c r="AP116" i="8"/>
  <c r="AA95" i="8"/>
  <c r="AW185" i="8"/>
  <c r="AP302" i="8"/>
  <c r="AP338" i="8"/>
  <c r="AL40" i="8"/>
  <c r="AP342" i="8"/>
  <c r="AP147" i="8"/>
  <c r="AP438" i="8"/>
  <c r="AP197" i="8"/>
  <c r="AP267" i="8"/>
  <c r="AW345" i="8"/>
  <c r="AP237" i="8"/>
  <c r="AP287" i="8"/>
  <c r="AP132" i="8"/>
  <c r="AP383" i="8"/>
  <c r="AP456" i="8"/>
  <c r="AP458" i="8"/>
  <c r="AP313" i="8"/>
  <c r="AP202" i="8"/>
  <c r="AP283" i="8"/>
  <c r="AW375" i="8"/>
  <c r="AP206" i="8"/>
  <c r="AP416" i="8"/>
  <c r="AP278" i="8"/>
  <c r="AP411" i="8"/>
  <c r="AP356" i="8"/>
  <c r="AP367" i="8"/>
  <c r="AP507" i="8"/>
  <c r="AW295" i="8"/>
  <c r="AP476" i="8"/>
  <c r="AP218" i="8"/>
  <c r="AP136" i="8"/>
  <c r="AP366" i="8"/>
  <c r="AP326" i="8"/>
  <c r="AQ15" i="8"/>
  <c r="AP213" i="8"/>
  <c r="AW355" i="8"/>
  <c r="AW385" i="8"/>
  <c r="AP183" i="8"/>
  <c r="AP483" i="8"/>
  <c r="AQ19" i="8"/>
  <c r="AM39" i="8"/>
  <c r="AP24" i="8"/>
  <c r="AC89" i="8"/>
  <c r="AD84" i="8"/>
  <c r="AH64" i="8"/>
  <c r="AB90" i="8"/>
  <c r="AP127" i="8"/>
  <c r="AP371" i="8"/>
  <c r="AP281" i="8"/>
  <c r="AP238" i="8"/>
  <c r="AP113" i="8"/>
  <c r="AO30" i="8"/>
  <c r="AM35" i="8"/>
  <c r="AW445" i="8"/>
  <c r="AP231" i="8"/>
  <c r="AP137" i="8"/>
  <c r="AP252" i="8"/>
  <c r="AP426" i="8"/>
  <c r="AP301" i="8"/>
  <c r="AP242" i="8"/>
  <c r="AP298" i="8"/>
  <c r="AP353" i="8"/>
  <c r="AP201" i="8"/>
  <c r="AP481" i="8"/>
  <c r="AP257" i="8"/>
  <c r="AP232" i="8"/>
  <c r="AP138" i="8"/>
  <c r="AP453" i="8"/>
  <c r="AW265" i="8"/>
  <c r="AP228" i="8"/>
  <c r="AP406" i="8"/>
  <c r="AP216" i="8"/>
  <c r="AP461" i="8"/>
  <c r="AP207" i="8"/>
  <c r="AP346" i="8"/>
  <c r="AW125" i="8"/>
  <c r="AP317" i="8"/>
  <c r="AG65" i="8"/>
  <c r="AP412" i="8"/>
  <c r="AP441" i="8"/>
  <c r="AP156" i="8"/>
  <c r="AP382" i="8"/>
  <c r="AP248" i="8"/>
  <c r="AP471" i="8"/>
  <c r="AW175" i="8"/>
  <c r="AW245" i="8"/>
  <c r="AP133" i="8"/>
  <c r="AP277" i="8"/>
  <c r="AP182" i="8"/>
  <c r="AP217" i="8"/>
  <c r="AP306" i="8"/>
  <c r="AP186" i="8"/>
  <c r="AP487" i="8"/>
  <c r="AW455" i="8"/>
  <c r="AW230" i="8"/>
  <c r="AP118" i="8"/>
  <c r="AP191" i="8"/>
  <c r="AP513" i="8"/>
  <c r="AW430" i="8"/>
  <c r="AW235" i="8"/>
  <c r="AW275" i="8"/>
  <c r="AW405" i="8"/>
  <c r="AP506" i="8"/>
  <c r="AP492" i="8"/>
  <c r="AP482" i="8"/>
  <c r="AW320" i="8"/>
  <c r="AW290" i="8"/>
  <c r="AW240" i="8"/>
  <c r="AI55" i="8"/>
  <c r="AW490" i="8"/>
  <c r="AW305" i="8"/>
  <c r="AP262" i="8"/>
  <c r="AP508" i="8"/>
  <c r="AW420" i="8"/>
  <c r="AP268" i="8"/>
  <c r="AW510" i="8"/>
  <c r="AP328" i="8"/>
  <c r="AP146" i="8"/>
  <c r="AP271" i="8"/>
  <c r="AP418" i="8"/>
  <c r="AP333" i="8"/>
  <c r="AP512" i="8"/>
  <c r="AW330" i="8"/>
  <c r="AW380" i="8"/>
  <c r="AP433" i="8"/>
  <c r="AP436" i="8"/>
  <c r="AP413" i="8"/>
  <c r="AP498" i="8"/>
  <c r="AP368" i="8"/>
  <c r="AX190" i="8" l="1"/>
  <c r="AD89" i="8"/>
  <c r="AM44" i="8"/>
  <c r="AB99" i="8"/>
  <c r="AK54" i="8"/>
  <c r="AQ436" i="8"/>
  <c r="AQ512" i="8"/>
  <c r="AQ146" i="8"/>
  <c r="AX420" i="8"/>
  <c r="AX490" i="8"/>
  <c r="AX320" i="8"/>
  <c r="AX405" i="8"/>
  <c r="AQ513" i="8"/>
  <c r="AX455" i="8"/>
  <c r="AQ217" i="8"/>
  <c r="AX245" i="8"/>
  <c r="AQ382" i="8"/>
  <c r="AH65" i="8"/>
  <c r="AQ207" i="8"/>
  <c r="AQ228" i="8"/>
  <c r="AQ138" i="8"/>
  <c r="AQ201" i="8"/>
  <c r="AQ301" i="8"/>
  <c r="AQ231" i="8"/>
  <c r="AQ113" i="8"/>
  <c r="AQ127" i="8"/>
  <c r="AQ483" i="8"/>
  <c r="AQ213" i="8"/>
  <c r="AQ136" i="8"/>
  <c r="AQ507" i="8"/>
  <c r="AQ278" i="8"/>
  <c r="AQ283" i="8"/>
  <c r="AQ456" i="8"/>
  <c r="AQ237" i="8"/>
  <c r="AQ438" i="8"/>
  <c r="AQ338" i="8"/>
  <c r="AQ116" i="8"/>
  <c r="AQ448" i="8"/>
  <c r="AQ112" i="8"/>
  <c r="AX310" i="8"/>
  <c r="AQ203" i="8"/>
  <c r="AF75" i="8"/>
  <c r="AQ272" i="8"/>
  <c r="AQ318" i="8"/>
  <c r="AQ407" i="8"/>
  <c r="AQ303" i="8"/>
  <c r="AQ143" i="8"/>
  <c r="AQ321" i="8"/>
  <c r="AX410" i="8"/>
  <c r="AQ373" i="8"/>
  <c r="AX325" i="8"/>
  <c r="AQ378" i="8"/>
  <c r="AQ402" i="8"/>
  <c r="AQ122" i="8"/>
  <c r="AQ468" i="8"/>
  <c r="AQ472" i="8"/>
  <c r="AQ151" i="8"/>
  <c r="AQ501" i="8"/>
  <c r="AX270" i="8"/>
  <c r="AX485" i="8"/>
  <c r="AX205" i="8"/>
  <c r="AQ152" i="8"/>
  <c r="AQ496" i="8"/>
  <c r="AX400" i="8"/>
  <c r="AQ162" i="8"/>
  <c r="AQ403" i="8"/>
  <c r="Z110" i="8"/>
  <c r="AQ192" i="8"/>
  <c r="AQ247" i="8"/>
  <c r="AX315" i="8"/>
  <c r="AQ352" i="8"/>
  <c r="AQ351" i="8"/>
  <c r="AX415" i="8"/>
  <c r="AQ417" i="8"/>
  <c r="AQ363" i="8"/>
  <c r="AQ381" i="8"/>
  <c r="AX130" i="8"/>
  <c r="AX260" i="8"/>
  <c r="AX480" i="8"/>
  <c r="AQ153" i="8"/>
  <c r="AQ131" i="8"/>
  <c r="AQ233" i="8"/>
  <c r="AX150" i="8"/>
  <c r="AQ477" i="8"/>
  <c r="AX195" i="8"/>
  <c r="AQ227" i="8"/>
  <c r="AX180" i="8"/>
  <c r="AQ128" i="8"/>
  <c r="AX335" i="8"/>
  <c r="AX395" i="8"/>
  <c r="AQ478" i="8"/>
  <c r="AQ24" i="8"/>
  <c r="AA104" i="8"/>
  <c r="Z109" i="8"/>
  <c r="AP34" i="8"/>
  <c r="AQ368" i="8"/>
  <c r="AQ433" i="8"/>
  <c r="AQ333" i="8"/>
  <c r="AQ328" i="8"/>
  <c r="AQ508" i="8"/>
  <c r="AJ55" i="8"/>
  <c r="AQ482" i="8"/>
  <c r="AX275" i="8"/>
  <c r="AQ191" i="8"/>
  <c r="AQ487" i="8"/>
  <c r="AQ182" i="8"/>
  <c r="AX175" i="8"/>
  <c r="AQ156" i="8"/>
  <c r="AQ317" i="8"/>
  <c r="AQ461" i="8"/>
  <c r="AX265" i="8"/>
  <c r="AQ232" i="8"/>
  <c r="AQ353" i="8"/>
  <c r="AQ426" i="8"/>
  <c r="AX445" i="8"/>
  <c r="AQ238" i="8"/>
  <c r="AC90" i="8"/>
  <c r="AQ183" i="8"/>
  <c r="AR15" i="8"/>
  <c r="AQ218" i="8"/>
  <c r="AQ367" i="8"/>
  <c r="AQ416" i="8"/>
  <c r="AQ202" i="8"/>
  <c r="AQ383" i="8"/>
  <c r="AX345" i="8"/>
  <c r="AQ147" i="8"/>
  <c r="AQ302" i="8"/>
  <c r="AQ408" i="8"/>
  <c r="AQ222" i="8"/>
  <c r="AQ123" i="8"/>
  <c r="AQ251" i="8"/>
  <c r="AX300" i="8"/>
  <c r="AX255" i="8"/>
  <c r="AX460" i="8"/>
  <c r="AQ502" i="8"/>
  <c r="AX220" i="8"/>
  <c r="AQ171" i="8"/>
  <c r="AX440" i="8"/>
  <c r="AX225" i="8"/>
  <c r="AX115" i="8"/>
  <c r="AQ322" i="8"/>
  <c r="AQ158" i="8"/>
  <c r="AQ178" i="8"/>
  <c r="AQ376" i="8"/>
  <c r="AX360" i="8"/>
  <c r="AX140" i="8"/>
  <c r="AQ398" i="8"/>
  <c r="AQ292" i="8"/>
  <c r="AQ387" i="8"/>
  <c r="AQ20" i="8"/>
  <c r="AQ308" i="8"/>
  <c r="AQ422" i="8"/>
  <c r="AQ336" i="8"/>
  <c r="AX505" i="8"/>
  <c r="AQ166" i="8"/>
  <c r="AQ256" i="8"/>
  <c r="AX155" i="8"/>
  <c r="AQ442" i="8"/>
  <c r="AQ258" i="8"/>
  <c r="AQ331" i="8"/>
  <c r="AQ452" i="8"/>
  <c r="AQ141" i="8"/>
  <c r="AX165" i="8"/>
  <c r="AX470" i="8"/>
  <c r="AQ457" i="8"/>
  <c r="AQ241" i="8"/>
  <c r="AQ488" i="8"/>
  <c r="AQ323" i="8"/>
  <c r="AQ437" i="8"/>
  <c r="AQ243" i="8"/>
  <c r="AQ246" i="8"/>
  <c r="AQ341" i="8"/>
  <c r="AQ511" i="8"/>
  <c r="AQ497" i="8"/>
  <c r="AQ157" i="8"/>
  <c r="AX170" i="8"/>
  <c r="AQ491" i="8"/>
  <c r="AQ466" i="8"/>
  <c r="AQ372" i="8"/>
  <c r="AQ362" i="8"/>
  <c r="AQ253" i="8"/>
  <c r="AQ161" i="8"/>
  <c r="AI64" i="8"/>
  <c r="AN39" i="8"/>
  <c r="AH69" i="8"/>
  <c r="AF79" i="8"/>
  <c r="AJ59" i="8"/>
  <c r="AG74" i="8"/>
  <c r="AQ498" i="8"/>
  <c r="AX380" i="8"/>
  <c r="AQ418" i="8"/>
  <c r="AX510" i="8"/>
  <c r="AQ262" i="8"/>
  <c r="AX240" i="8"/>
  <c r="AQ492" i="8"/>
  <c r="AX235" i="8"/>
  <c r="AQ118" i="8"/>
  <c r="AQ186" i="8"/>
  <c r="AQ277" i="8"/>
  <c r="AQ471" i="8"/>
  <c r="AQ441" i="8"/>
  <c r="AX125" i="8"/>
  <c r="AQ216" i="8"/>
  <c r="AQ453" i="8"/>
  <c r="AQ257" i="8"/>
  <c r="AQ298" i="8"/>
  <c r="AQ252" i="8"/>
  <c r="AN35" i="8"/>
  <c r="AQ281" i="8"/>
  <c r="AX385" i="8"/>
  <c r="AQ326" i="8"/>
  <c r="AQ476" i="8"/>
  <c r="AQ356" i="8"/>
  <c r="AQ206" i="8"/>
  <c r="AQ313" i="8"/>
  <c r="AQ132" i="8"/>
  <c r="AQ267" i="8"/>
  <c r="AQ342" i="8"/>
  <c r="AX185" i="8"/>
  <c r="AQ311" i="8"/>
  <c r="AQ503" i="8"/>
  <c r="AD85" i="8"/>
  <c r="AQ188" i="8"/>
  <c r="AQ312" i="8"/>
  <c r="AQ337" i="8"/>
  <c r="AX475" i="8"/>
  <c r="AK50" i="8"/>
  <c r="AQ427" i="8"/>
  <c r="AX465" i="8"/>
  <c r="AQ343" i="8"/>
  <c r="AQ167" i="8"/>
  <c r="AX435" i="8"/>
  <c r="AI60" i="8"/>
  <c r="AX135" i="8"/>
  <c r="Z105" i="8"/>
  <c r="AQ181" i="8"/>
  <c r="AX120" i="8"/>
  <c r="AQ357" i="8"/>
  <c r="AQ212" i="8"/>
  <c r="AQ423" i="8"/>
  <c r="AQ486" i="8"/>
  <c r="AQ347" i="8"/>
  <c r="AQ187" i="8"/>
  <c r="AQ467" i="8"/>
  <c r="AQ177" i="8"/>
  <c r="AQ288" i="8"/>
  <c r="AQ446" i="8"/>
  <c r="AQ447" i="8"/>
  <c r="AQ421" i="8"/>
  <c r="AX280" i="8"/>
  <c r="AQ196" i="8"/>
  <c r="AX160" i="8"/>
  <c r="AQ307" i="8"/>
  <c r="AQ286" i="8"/>
  <c r="AQ396" i="8"/>
  <c r="AQ361" i="8"/>
  <c r="AX215" i="8"/>
  <c r="AQ388" i="8"/>
  <c r="AQ493" i="8"/>
  <c r="AQ111" i="8"/>
  <c r="AX350" i="8"/>
  <c r="AQ293" i="8"/>
  <c r="AQ173" i="8"/>
  <c r="AQ282" i="8"/>
  <c r="AX250" i="8"/>
  <c r="AL45" i="8"/>
  <c r="AQ392" i="8"/>
  <c r="AX425" i="8"/>
  <c r="AQ208" i="8"/>
  <c r="AQ431" i="8"/>
  <c r="AE80" i="8"/>
  <c r="AQ401" i="8"/>
  <c r="AA100" i="8"/>
  <c r="AE84" i="8"/>
  <c r="AR19" i="8"/>
  <c r="AC94" i="8"/>
  <c r="AL49" i="8"/>
  <c r="AP29" i="8"/>
  <c r="AQ413" i="8"/>
  <c r="AX330" i="8"/>
  <c r="AQ271" i="8"/>
  <c r="AQ268" i="8"/>
  <c r="AX305" i="8"/>
  <c r="AX290" i="8"/>
  <c r="AQ506" i="8"/>
  <c r="AX430" i="8"/>
  <c r="AX230" i="8"/>
  <c r="AQ306" i="8"/>
  <c r="AQ133" i="8"/>
  <c r="AQ248" i="8"/>
  <c r="AQ412" i="8"/>
  <c r="AQ346" i="8"/>
  <c r="AQ406" i="8"/>
  <c r="AQ481" i="8"/>
  <c r="AQ242" i="8"/>
  <c r="AQ137" i="8"/>
  <c r="AP30" i="8"/>
  <c r="AQ371" i="8"/>
  <c r="AX355" i="8"/>
  <c r="AQ366" i="8"/>
  <c r="AX295" i="8"/>
  <c r="AQ411" i="8"/>
  <c r="AX375" i="8"/>
  <c r="AQ458" i="8"/>
  <c r="AQ287" i="8"/>
  <c r="AQ197" i="8"/>
  <c r="AM40" i="8"/>
  <c r="AB95" i="8"/>
  <c r="AX450" i="8"/>
  <c r="AQ142" i="8"/>
  <c r="AQ348" i="8"/>
  <c r="AQ117" i="8"/>
  <c r="AQ451" i="8"/>
  <c r="AQ377" i="8"/>
  <c r="AQ193" i="8"/>
  <c r="AX495" i="8"/>
  <c r="AQ126" i="8"/>
  <c r="AX390" i="8"/>
  <c r="AX500" i="8"/>
  <c r="AQ236" i="8"/>
  <c r="AQ296" i="8"/>
  <c r="AQ198" i="8"/>
  <c r="AQ226" i="8"/>
  <c r="AQ393" i="8"/>
  <c r="AQ276" i="8"/>
  <c r="AQ223" i="8"/>
  <c r="AX365" i="8"/>
  <c r="AP25" i="8"/>
  <c r="AQ168" i="8"/>
  <c r="AQ428" i="8"/>
  <c r="AQ148" i="8"/>
  <c r="AQ432" i="8"/>
  <c r="AX210" i="8"/>
  <c r="AX285" i="8"/>
  <c r="AQ163" i="8"/>
  <c r="AQ463" i="8"/>
  <c r="AQ273" i="8"/>
  <c r="AQ332" i="8"/>
  <c r="AQ266" i="8"/>
  <c r="AQ397" i="8"/>
  <c r="AQ211" i="8"/>
  <c r="AX145" i="8"/>
  <c r="AQ391" i="8"/>
  <c r="AG70" i="8"/>
  <c r="AQ261" i="8"/>
  <c r="AS14" i="8"/>
  <c r="AQ473" i="8"/>
  <c r="AQ358" i="8"/>
  <c r="AQ221" i="8"/>
  <c r="AQ386" i="8"/>
  <c r="AQ297" i="8"/>
  <c r="AQ327" i="8"/>
  <c r="AQ121" i="8"/>
  <c r="AQ443" i="8"/>
  <c r="AQ316" i="8"/>
  <c r="AQ291" i="8"/>
  <c r="AQ172" i="8"/>
  <c r="AX370" i="8"/>
  <c r="AQ176" i="8"/>
  <c r="AX200" i="8"/>
  <c r="AX340" i="8"/>
  <c r="AQ263" i="8"/>
  <c r="AQ462" i="8"/>
  <c r="AY190" i="8" l="1"/>
  <c r="AI69" i="8"/>
  <c r="AR358" i="8"/>
  <c r="AR432" i="8"/>
  <c r="AC95" i="8"/>
  <c r="AR506" i="8"/>
  <c r="AY350" i="8"/>
  <c r="AR486" i="8"/>
  <c r="AR356" i="8"/>
  <c r="AR498" i="8"/>
  <c r="AR457" i="8"/>
  <c r="AR171" i="8"/>
  <c r="AR317" i="8"/>
  <c r="AY130" i="8"/>
  <c r="AR407" i="8"/>
  <c r="AR113" i="8"/>
  <c r="AD94" i="8"/>
  <c r="AH74" i="8"/>
  <c r="AO39" i="8"/>
  <c r="AR24" i="8"/>
  <c r="AC99" i="8"/>
  <c r="AB104" i="8"/>
  <c r="AR397" i="8"/>
  <c r="AY495" i="8"/>
  <c r="AR137" i="8"/>
  <c r="AR271" i="8"/>
  <c r="AY250" i="8"/>
  <c r="AR177" i="8"/>
  <c r="AR503" i="8"/>
  <c r="AR441" i="8"/>
  <c r="AR491" i="8"/>
  <c r="AR452" i="8"/>
  <c r="AR322" i="8"/>
  <c r="AD90" i="8"/>
  <c r="AR433" i="8"/>
  <c r="AY415" i="8"/>
  <c r="AY410" i="8"/>
  <c r="AR116" i="8"/>
  <c r="AR136" i="8"/>
  <c r="AR513" i="8"/>
  <c r="AR462" i="8"/>
  <c r="AR176" i="8"/>
  <c r="AR316" i="8"/>
  <c r="AR297" i="8"/>
  <c r="AR473" i="8"/>
  <c r="AR391" i="8"/>
  <c r="AR266" i="8"/>
  <c r="AR163" i="8"/>
  <c r="AR148" i="8"/>
  <c r="AY365" i="8"/>
  <c r="AR226" i="8"/>
  <c r="AY500" i="8"/>
  <c r="AR193" i="8"/>
  <c r="AR348" i="8"/>
  <c r="AN40" i="8"/>
  <c r="AY375" i="8"/>
  <c r="AY355" i="8"/>
  <c r="AR242" i="8"/>
  <c r="AR346" i="8"/>
  <c r="AR306" i="8"/>
  <c r="AY290" i="8"/>
  <c r="AY330" i="8"/>
  <c r="AR401" i="8"/>
  <c r="AY425" i="8"/>
  <c r="AR282" i="8"/>
  <c r="AR111" i="8"/>
  <c r="AR361" i="8"/>
  <c r="AY160" i="8"/>
  <c r="AR447" i="8"/>
  <c r="AR467" i="8"/>
  <c r="AR423" i="8"/>
  <c r="AR181" i="8"/>
  <c r="AY435" i="8"/>
  <c r="AR427" i="8"/>
  <c r="AR312" i="8"/>
  <c r="AR311" i="8"/>
  <c r="AR132" i="8"/>
  <c r="AR476" i="8"/>
  <c r="AO35" i="8"/>
  <c r="AR453" i="8"/>
  <c r="AR471" i="8"/>
  <c r="AY235" i="8"/>
  <c r="AY510" i="8"/>
  <c r="AR362" i="8"/>
  <c r="AY170" i="8"/>
  <c r="AR341" i="8"/>
  <c r="AR323" i="8"/>
  <c r="AY470" i="8"/>
  <c r="AR331" i="8"/>
  <c r="AR256" i="8"/>
  <c r="AR422" i="8"/>
  <c r="AR292" i="8"/>
  <c r="AR376" i="8"/>
  <c r="AY115" i="8"/>
  <c r="AY220" i="8"/>
  <c r="AY300" i="8"/>
  <c r="AR408" i="8"/>
  <c r="AR383" i="8"/>
  <c r="AR218" i="8"/>
  <c r="AR238" i="8"/>
  <c r="AR232" i="8"/>
  <c r="AR156" i="8"/>
  <c r="AR191" i="8"/>
  <c r="AR508" i="8"/>
  <c r="AR368" i="8"/>
  <c r="AR128" i="8"/>
  <c r="AR477" i="8"/>
  <c r="AR153" i="8"/>
  <c r="AR381" i="8"/>
  <c r="AR351" i="8"/>
  <c r="AR192" i="8"/>
  <c r="AY400" i="8"/>
  <c r="AY485" i="8"/>
  <c r="AR472" i="8"/>
  <c r="AR378" i="8"/>
  <c r="AR321" i="8"/>
  <c r="AR318" i="8"/>
  <c r="AY310" i="8"/>
  <c r="AR338" i="8"/>
  <c r="AR283" i="8"/>
  <c r="AR213" i="8"/>
  <c r="AR231" i="8"/>
  <c r="AR228" i="8"/>
  <c r="AY245" i="8"/>
  <c r="AY405" i="8"/>
  <c r="AR146" i="8"/>
  <c r="AM49" i="8"/>
  <c r="AR327" i="8"/>
  <c r="AR236" i="8"/>
  <c r="AR307" i="8"/>
  <c r="AY465" i="8"/>
  <c r="AR118" i="8"/>
  <c r="AR437" i="8"/>
  <c r="AR222" i="8"/>
  <c r="AR487" i="8"/>
  <c r="AY205" i="8"/>
  <c r="AS19" i="8"/>
  <c r="AK59" i="8"/>
  <c r="AJ64" i="8"/>
  <c r="AQ34" i="8"/>
  <c r="AN44" i="8"/>
  <c r="AR463" i="8"/>
  <c r="AR117" i="8"/>
  <c r="AR133" i="8"/>
  <c r="AY215" i="8"/>
  <c r="AR337" i="8"/>
  <c r="AR336" i="8"/>
  <c r="AY345" i="8"/>
  <c r="AY195" i="8"/>
  <c r="AR247" i="8"/>
  <c r="AR162" i="8"/>
  <c r="AR203" i="8"/>
  <c r="AY420" i="8"/>
  <c r="AR263" i="8"/>
  <c r="AY370" i="8"/>
  <c r="AR443" i="8"/>
  <c r="AR386" i="8"/>
  <c r="AT14" i="8"/>
  <c r="AY145" i="8"/>
  <c r="AR332" i="8"/>
  <c r="AY285" i="8"/>
  <c r="AR428" i="8"/>
  <c r="AR223" i="8"/>
  <c r="AR198" i="8"/>
  <c r="AY390" i="8"/>
  <c r="AR377" i="8"/>
  <c r="AR142" i="8"/>
  <c r="AR197" i="8"/>
  <c r="AR411" i="8"/>
  <c r="AR371" i="8"/>
  <c r="AR481" i="8"/>
  <c r="AR412" i="8"/>
  <c r="AY230" i="8"/>
  <c r="AY305" i="8"/>
  <c r="AR413" i="8"/>
  <c r="AF80" i="8"/>
  <c r="AR392" i="8"/>
  <c r="AR173" i="8"/>
  <c r="AR493" i="8"/>
  <c r="AR396" i="8"/>
  <c r="AR196" i="8"/>
  <c r="AR446" i="8"/>
  <c r="AR187" i="8"/>
  <c r="AR212" i="8"/>
  <c r="AA105" i="8"/>
  <c r="AR167" i="8"/>
  <c r="AL50" i="8"/>
  <c r="AR188" i="8"/>
  <c r="AY185" i="8"/>
  <c r="AR313" i="8"/>
  <c r="AR326" i="8"/>
  <c r="AR252" i="8"/>
  <c r="AR216" i="8"/>
  <c r="AR277" i="8"/>
  <c r="AR492" i="8"/>
  <c r="AR418" i="8"/>
  <c r="AR372" i="8"/>
  <c r="AR157" i="8"/>
  <c r="AR246" i="8"/>
  <c r="AR488" i="8"/>
  <c r="AY165" i="8"/>
  <c r="AR258" i="8"/>
  <c r="AR166" i="8"/>
  <c r="AR308" i="8"/>
  <c r="AR398" i="8"/>
  <c r="AR178" i="8"/>
  <c r="AY225" i="8"/>
  <c r="AR502" i="8"/>
  <c r="AR251" i="8"/>
  <c r="AR302" i="8"/>
  <c r="AR202" i="8"/>
  <c r="AS15" i="8"/>
  <c r="AY445" i="8"/>
  <c r="AY265" i="8"/>
  <c r="AY175" i="8"/>
  <c r="AY275" i="8"/>
  <c r="AR328" i="8"/>
  <c r="AR478" i="8"/>
  <c r="AY180" i="8"/>
  <c r="AY150" i="8"/>
  <c r="AY480" i="8"/>
  <c r="AR363" i="8"/>
  <c r="AR352" i="8"/>
  <c r="AA110" i="8"/>
  <c r="AR496" i="8"/>
  <c r="AY270" i="8"/>
  <c r="AR468" i="8"/>
  <c r="AY325" i="8"/>
  <c r="AR143" i="8"/>
  <c r="AR272" i="8"/>
  <c r="AR112" i="8"/>
  <c r="AR438" i="8"/>
  <c r="AR278" i="8"/>
  <c r="AR483" i="8"/>
  <c r="AR301" i="8"/>
  <c r="AR207" i="8"/>
  <c r="AR217" i="8"/>
  <c r="AY320" i="8"/>
  <c r="AR512" i="8"/>
  <c r="AR291" i="8"/>
  <c r="AQ25" i="8"/>
  <c r="AR366" i="8"/>
  <c r="AR208" i="8"/>
  <c r="AY120" i="8"/>
  <c r="AR257" i="8"/>
  <c r="AR253" i="8"/>
  <c r="AY155" i="8"/>
  <c r="AY255" i="8"/>
  <c r="AR353" i="8"/>
  <c r="AY335" i="8"/>
  <c r="AR151" i="8"/>
  <c r="AR138" i="8"/>
  <c r="AQ29" i="8"/>
  <c r="AF84" i="8"/>
  <c r="AG79" i="8"/>
  <c r="AA109" i="8"/>
  <c r="AE89" i="8"/>
  <c r="AL54" i="8"/>
  <c r="AY200" i="8"/>
  <c r="AH70" i="8"/>
  <c r="AR393" i="8"/>
  <c r="AR458" i="8"/>
  <c r="AR406" i="8"/>
  <c r="AB100" i="8"/>
  <c r="AR421" i="8"/>
  <c r="AJ60" i="8"/>
  <c r="AR267" i="8"/>
  <c r="AR281" i="8"/>
  <c r="AR262" i="8"/>
  <c r="AR511" i="8"/>
  <c r="AR387" i="8"/>
  <c r="AY360" i="8"/>
  <c r="AR367" i="8"/>
  <c r="AK55" i="8"/>
  <c r="AR131" i="8"/>
  <c r="AR402" i="8"/>
  <c r="AR456" i="8"/>
  <c r="AR382" i="8"/>
  <c r="AY340" i="8"/>
  <c r="AR172" i="8"/>
  <c r="AR121" i="8"/>
  <c r="AR221" i="8"/>
  <c r="AR261" i="8"/>
  <c r="AR211" i="8"/>
  <c r="AR273" i="8"/>
  <c r="AY210" i="8"/>
  <c r="AR168" i="8"/>
  <c r="AR276" i="8"/>
  <c r="AR296" i="8"/>
  <c r="AR126" i="8"/>
  <c r="AR451" i="8"/>
  <c r="AY450" i="8"/>
  <c r="AR287" i="8"/>
  <c r="AY295" i="8"/>
  <c r="AQ30" i="8"/>
  <c r="AR248" i="8"/>
  <c r="AY430" i="8"/>
  <c r="AR268" i="8"/>
  <c r="AR431" i="8"/>
  <c r="AM45" i="8"/>
  <c r="AR293" i="8"/>
  <c r="AR388" i="8"/>
  <c r="AR286" i="8"/>
  <c r="AY280" i="8"/>
  <c r="AR288" i="8"/>
  <c r="AR347" i="8"/>
  <c r="AR357" i="8"/>
  <c r="AY135" i="8"/>
  <c r="AR343" i="8"/>
  <c r="AY475" i="8"/>
  <c r="AE85" i="8"/>
  <c r="AR342" i="8"/>
  <c r="AR206" i="8"/>
  <c r="AY385" i="8"/>
  <c r="AR298" i="8"/>
  <c r="AY125" i="8"/>
  <c r="AR186" i="8"/>
  <c r="AY240" i="8"/>
  <c r="AY380" i="8"/>
  <c r="AR161" i="8"/>
  <c r="AR466" i="8"/>
  <c r="AR497" i="8"/>
  <c r="AR243" i="8"/>
  <c r="AR241" i="8"/>
  <c r="AR141" i="8"/>
  <c r="AR442" i="8"/>
  <c r="AY505" i="8"/>
  <c r="AR20" i="8"/>
  <c r="AY140" i="8"/>
  <c r="AR158" i="8"/>
  <c r="AY440" i="8"/>
  <c r="AY460" i="8"/>
  <c r="AR123" i="8"/>
  <c r="AR147" i="8"/>
  <c r="AR416" i="8"/>
  <c r="AR183" i="8"/>
  <c r="AR426" i="8"/>
  <c r="AR461" i="8"/>
  <c r="AR182" i="8"/>
  <c r="AR482" i="8"/>
  <c r="AR333" i="8"/>
  <c r="AY395" i="8"/>
  <c r="AR227" i="8"/>
  <c r="AR233" i="8"/>
  <c r="AY260" i="8"/>
  <c r="AR417" i="8"/>
  <c r="AY315" i="8"/>
  <c r="AR403" i="8"/>
  <c r="AR152" i="8"/>
  <c r="AR501" i="8"/>
  <c r="AR122" i="8"/>
  <c r="AR373" i="8"/>
  <c r="AR303" i="8"/>
  <c r="AG75" i="8"/>
  <c r="AR448" i="8"/>
  <c r="AR237" i="8"/>
  <c r="AR507" i="8"/>
  <c r="AR127" i="8"/>
  <c r="AR201" i="8"/>
  <c r="AI65" i="8"/>
  <c r="AY455" i="8"/>
  <c r="AY490" i="8"/>
  <c r="AR436" i="8"/>
  <c r="AZ190" i="8" l="1"/>
  <c r="AO44" i="8"/>
  <c r="AT19" i="8"/>
  <c r="AD99" i="8"/>
  <c r="AE94" i="8"/>
  <c r="AS237" i="8"/>
  <c r="AS241" i="8"/>
  <c r="AZ135" i="8"/>
  <c r="AZ280" i="8"/>
  <c r="AN45" i="8"/>
  <c r="AS248" i="8"/>
  <c r="AS287" i="8"/>
  <c r="AS296" i="8"/>
  <c r="AS273" i="8"/>
  <c r="AS121" i="8"/>
  <c r="AS456" i="8"/>
  <c r="AS367" i="8"/>
  <c r="AS262" i="8"/>
  <c r="AS421" i="8"/>
  <c r="AS393" i="8"/>
  <c r="AS353" i="8"/>
  <c r="AS257" i="8"/>
  <c r="AR25" i="8"/>
  <c r="AS217" i="8"/>
  <c r="AS278" i="8"/>
  <c r="AS143" i="8"/>
  <c r="AS496" i="8"/>
  <c r="AZ480" i="8"/>
  <c r="AS328" i="8"/>
  <c r="AZ445" i="8"/>
  <c r="AS251" i="8"/>
  <c r="AS398" i="8"/>
  <c r="AZ165" i="8"/>
  <c r="AS372" i="8"/>
  <c r="AS216" i="8"/>
  <c r="AZ185" i="8"/>
  <c r="AB105" i="8"/>
  <c r="AS196" i="8"/>
  <c r="AS392" i="8"/>
  <c r="AZ230" i="8"/>
  <c r="AS411" i="8"/>
  <c r="AZ390" i="8"/>
  <c r="AZ285" i="8"/>
  <c r="AS386" i="8"/>
  <c r="AZ420" i="8"/>
  <c r="AZ195" i="8"/>
  <c r="AZ215" i="8"/>
  <c r="AS437" i="8"/>
  <c r="AS236" i="8"/>
  <c r="AZ405" i="8"/>
  <c r="AS213" i="8"/>
  <c r="AS318" i="8"/>
  <c r="AZ485" i="8"/>
  <c r="AS381" i="8"/>
  <c r="AS368" i="8"/>
  <c r="AS232" i="8"/>
  <c r="AS408" i="8"/>
  <c r="AS376" i="8"/>
  <c r="AS331" i="8"/>
  <c r="AZ170" i="8"/>
  <c r="AS471" i="8"/>
  <c r="AS132" i="8"/>
  <c r="AZ435" i="8"/>
  <c r="AS447" i="8"/>
  <c r="AS282" i="8"/>
  <c r="AZ290" i="8"/>
  <c r="AZ355" i="8"/>
  <c r="AS193" i="8"/>
  <c r="AS148" i="8"/>
  <c r="AS473" i="8"/>
  <c r="AS462" i="8"/>
  <c r="AZ410" i="8"/>
  <c r="AS322" i="8"/>
  <c r="AS503" i="8"/>
  <c r="AS137" i="8"/>
  <c r="AS317" i="8"/>
  <c r="AS356" i="8"/>
  <c r="AD95" i="8"/>
  <c r="AS233" i="8"/>
  <c r="AB109" i="8"/>
  <c r="AR34" i="8"/>
  <c r="AS24" i="8"/>
  <c r="AS373" i="8"/>
  <c r="AZ460" i="8"/>
  <c r="AS436" i="8"/>
  <c r="AS201" i="8"/>
  <c r="AS448" i="8"/>
  <c r="AS122" i="8"/>
  <c r="AZ315" i="8"/>
  <c r="AS227" i="8"/>
  <c r="AS182" i="8"/>
  <c r="AS416" i="8"/>
  <c r="AZ440" i="8"/>
  <c r="AZ505" i="8"/>
  <c r="AS243" i="8"/>
  <c r="AZ380" i="8"/>
  <c r="AS298" i="8"/>
  <c r="AF85" i="8"/>
  <c r="AS357" i="8"/>
  <c r="AS286" i="8"/>
  <c r="AS431" i="8"/>
  <c r="AZ450" i="8"/>
  <c r="AS276" i="8"/>
  <c r="AS211" i="8"/>
  <c r="AS172" i="8"/>
  <c r="AS402" i="8"/>
  <c r="AZ360" i="8"/>
  <c r="AS281" i="8"/>
  <c r="AC100" i="8"/>
  <c r="AI70" i="8"/>
  <c r="AS138" i="8"/>
  <c r="AZ255" i="8"/>
  <c r="AZ120" i="8"/>
  <c r="AS291" i="8"/>
  <c r="AS207" i="8"/>
  <c r="AS438" i="8"/>
  <c r="AZ325" i="8"/>
  <c r="AB110" i="8"/>
  <c r="AZ150" i="8"/>
  <c r="AZ275" i="8"/>
  <c r="AT15" i="8"/>
  <c r="AS502" i="8"/>
  <c r="AS308" i="8"/>
  <c r="AS488" i="8"/>
  <c r="AS418" i="8"/>
  <c r="AS252" i="8"/>
  <c r="AS188" i="8"/>
  <c r="AS212" i="8"/>
  <c r="AS396" i="8"/>
  <c r="AG80" i="8"/>
  <c r="AS412" i="8"/>
  <c r="AS197" i="8"/>
  <c r="AS198" i="8"/>
  <c r="AS332" i="8"/>
  <c r="AS443" i="8"/>
  <c r="AS203" i="8"/>
  <c r="AZ345" i="8"/>
  <c r="AS133" i="8"/>
  <c r="AZ205" i="8"/>
  <c r="AS118" i="8"/>
  <c r="AS327" i="8"/>
  <c r="AZ245" i="8"/>
  <c r="AS283" i="8"/>
  <c r="AS321" i="8"/>
  <c r="AZ400" i="8"/>
  <c r="AS153" i="8"/>
  <c r="AS508" i="8"/>
  <c r="AS238" i="8"/>
  <c r="AZ300" i="8"/>
  <c r="AS292" i="8"/>
  <c r="AZ470" i="8"/>
  <c r="AS362" i="8"/>
  <c r="AS453" i="8"/>
  <c r="AS311" i="8"/>
  <c r="AS181" i="8"/>
  <c r="AZ160" i="8"/>
  <c r="AZ425" i="8"/>
  <c r="AS306" i="8"/>
  <c r="AZ375" i="8"/>
  <c r="AZ500" i="8"/>
  <c r="AS163" i="8"/>
  <c r="AS297" i="8"/>
  <c r="AS513" i="8"/>
  <c r="AZ415" i="8"/>
  <c r="AS452" i="8"/>
  <c r="AS177" i="8"/>
  <c r="AZ495" i="8"/>
  <c r="AS113" i="8"/>
  <c r="AS171" i="8"/>
  <c r="AS486" i="8"/>
  <c r="AS432" i="8"/>
  <c r="AR29" i="8"/>
  <c r="AS161" i="8"/>
  <c r="AH79" i="8"/>
  <c r="AK64" i="8"/>
  <c r="AN49" i="8"/>
  <c r="AP39" i="8"/>
  <c r="AS482" i="8"/>
  <c r="AZ125" i="8"/>
  <c r="AZ490" i="8"/>
  <c r="AS127" i="8"/>
  <c r="AH75" i="8"/>
  <c r="AS501" i="8"/>
  <c r="AS417" i="8"/>
  <c r="AZ395" i="8"/>
  <c r="AS461" i="8"/>
  <c r="AS147" i="8"/>
  <c r="AS158" i="8"/>
  <c r="AS442" i="8"/>
  <c r="AS497" i="8"/>
  <c r="AZ240" i="8"/>
  <c r="AZ385" i="8"/>
  <c r="AZ475" i="8"/>
  <c r="AS347" i="8"/>
  <c r="AS388" i="8"/>
  <c r="AS268" i="8"/>
  <c r="AR30" i="8"/>
  <c r="AS451" i="8"/>
  <c r="AS168" i="8"/>
  <c r="AS261" i="8"/>
  <c r="AZ340" i="8"/>
  <c r="AS131" i="8"/>
  <c r="AS387" i="8"/>
  <c r="AS267" i="8"/>
  <c r="AS406" i="8"/>
  <c r="AZ200" i="8"/>
  <c r="AS151" i="8"/>
  <c r="AZ155" i="8"/>
  <c r="AS208" i="8"/>
  <c r="AS512" i="8"/>
  <c r="AS301" i="8"/>
  <c r="AS112" i="8"/>
  <c r="AS468" i="8"/>
  <c r="AS352" i="8"/>
  <c r="AZ180" i="8"/>
  <c r="AZ175" i="8"/>
  <c r="AS202" i="8"/>
  <c r="AZ225" i="8"/>
  <c r="AS166" i="8"/>
  <c r="AS246" i="8"/>
  <c r="AS492" i="8"/>
  <c r="AS326" i="8"/>
  <c r="AM50" i="8"/>
  <c r="AS187" i="8"/>
  <c r="AS493" i="8"/>
  <c r="AS413" i="8"/>
  <c r="AS481" i="8"/>
  <c r="AS142" i="8"/>
  <c r="AS223" i="8"/>
  <c r="AZ145" i="8"/>
  <c r="AZ370" i="8"/>
  <c r="AS162" i="8"/>
  <c r="AS336" i="8"/>
  <c r="AS117" i="8"/>
  <c r="AS487" i="8"/>
  <c r="AZ465" i="8"/>
  <c r="AS228" i="8"/>
  <c r="AS338" i="8"/>
  <c r="AS378" i="8"/>
  <c r="AS192" i="8"/>
  <c r="AS477" i="8"/>
  <c r="AS191" i="8"/>
  <c r="AS218" i="8"/>
  <c r="AZ220" i="8"/>
  <c r="AS422" i="8"/>
  <c r="AS323" i="8"/>
  <c r="AZ510" i="8"/>
  <c r="AP35" i="8"/>
  <c r="AS312" i="8"/>
  <c r="AS423" i="8"/>
  <c r="AS361" i="8"/>
  <c r="AS401" i="8"/>
  <c r="AS346" i="8"/>
  <c r="AO40" i="8"/>
  <c r="AS226" i="8"/>
  <c r="AS266" i="8"/>
  <c r="AS316" i="8"/>
  <c r="AS136" i="8"/>
  <c r="AS433" i="8"/>
  <c r="AS491" i="8"/>
  <c r="AZ250" i="8"/>
  <c r="AS397" i="8"/>
  <c r="AS407" i="8"/>
  <c r="AS457" i="8"/>
  <c r="AZ350" i="8"/>
  <c r="AS358" i="8"/>
  <c r="AS403" i="8"/>
  <c r="AS183" i="8"/>
  <c r="AS20" i="8"/>
  <c r="AM54" i="8"/>
  <c r="AG84" i="8"/>
  <c r="AL59" i="8"/>
  <c r="AC104" i="8"/>
  <c r="AI74" i="8"/>
  <c r="AJ69" i="8"/>
  <c r="AF89" i="8"/>
  <c r="AJ65" i="8"/>
  <c r="AS342" i="8"/>
  <c r="AZ455" i="8"/>
  <c r="AS507" i="8"/>
  <c r="AS303" i="8"/>
  <c r="AS152" i="8"/>
  <c r="AZ260" i="8"/>
  <c r="AS333" i="8"/>
  <c r="AS426" i="8"/>
  <c r="AS123" i="8"/>
  <c r="AZ140" i="8"/>
  <c r="AS141" i="8"/>
  <c r="AS466" i="8"/>
  <c r="AS186" i="8"/>
  <c r="AS206" i="8"/>
  <c r="AS343" i="8"/>
  <c r="AS288" i="8"/>
  <c r="AS293" i="8"/>
  <c r="AZ430" i="8"/>
  <c r="AZ295" i="8"/>
  <c r="AS126" i="8"/>
  <c r="AZ210" i="8"/>
  <c r="AS221" i="8"/>
  <c r="AS382" i="8"/>
  <c r="AL55" i="8"/>
  <c r="AS511" i="8"/>
  <c r="AK60" i="8"/>
  <c r="AS458" i="8"/>
  <c r="AZ335" i="8"/>
  <c r="AS253" i="8"/>
  <c r="AS366" i="8"/>
  <c r="AZ320" i="8"/>
  <c r="AS483" i="8"/>
  <c r="AS272" i="8"/>
  <c r="AZ270" i="8"/>
  <c r="AS363" i="8"/>
  <c r="AS478" i="8"/>
  <c r="AZ265" i="8"/>
  <c r="AS302" i="8"/>
  <c r="AS178" i="8"/>
  <c r="AS258" i="8"/>
  <c r="AS157" i="8"/>
  <c r="AS277" i="8"/>
  <c r="AS313" i="8"/>
  <c r="AS167" i="8"/>
  <c r="AS446" i="8"/>
  <c r="AS173" i="8"/>
  <c r="AZ305" i="8"/>
  <c r="AS371" i="8"/>
  <c r="AS377" i="8"/>
  <c r="AS428" i="8"/>
  <c r="AU14" i="8"/>
  <c r="AS263" i="8"/>
  <c r="AS247" i="8"/>
  <c r="AS337" i="8"/>
  <c r="AS463" i="8"/>
  <c r="AS222" i="8"/>
  <c r="AS307" i="8"/>
  <c r="AS146" i="8"/>
  <c r="AS231" i="8"/>
  <c r="AZ310" i="8"/>
  <c r="AS472" i="8"/>
  <c r="AS351" i="8"/>
  <c r="AS128" i="8"/>
  <c r="AS156" i="8"/>
  <c r="AS383" i="8"/>
  <c r="AZ115" i="8"/>
  <c r="AS256" i="8"/>
  <c r="AS341" i="8"/>
  <c r="AZ235" i="8"/>
  <c r="AS476" i="8"/>
  <c r="AS427" i="8"/>
  <c r="AS467" i="8"/>
  <c r="AS111" i="8"/>
  <c r="AZ330" i="8"/>
  <c r="AS242" i="8"/>
  <c r="AS348" i="8"/>
  <c r="AZ365" i="8"/>
  <c r="AS391" i="8"/>
  <c r="AS176" i="8"/>
  <c r="AS116" i="8"/>
  <c r="AE90" i="8"/>
  <c r="AS441" i="8"/>
  <c r="AS271" i="8"/>
  <c r="AZ130" i="8"/>
  <c r="AS498" i="8"/>
  <c r="AS506" i="8"/>
  <c r="BA190" i="8" l="1"/>
  <c r="AG89" i="8"/>
  <c r="AM59" i="8"/>
  <c r="AO49" i="8"/>
  <c r="AS29" i="8"/>
  <c r="AS34" i="8"/>
  <c r="AF94" i="8"/>
  <c r="AT271" i="8"/>
  <c r="AT176" i="8"/>
  <c r="AT242" i="8"/>
  <c r="AT427" i="8"/>
  <c r="AT256" i="8"/>
  <c r="AT128" i="8"/>
  <c r="AT231" i="8"/>
  <c r="AT463" i="8"/>
  <c r="AV14" i="8"/>
  <c r="BA305" i="8"/>
  <c r="AT313" i="8"/>
  <c r="AT178" i="8"/>
  <c r="AT363" i="8"/>
  <c r="BA320" i="8"/>
  <c r="AT458" i="8"/>
  <c r="AT382" i="8"/>
  <c r="BA295" i="8"/>
  <c r="AT343" i="8"/>
  <c r="AT141" i="8"/>
  <c r="AT333" i="8"/>
  <c r="AT507" i="8"/>
  <c r="AT183" i="8"/>
  <c r="AT457" i="8"/>
  <c r="AT491" i="8"/>
  <c r="AT266" i="8"/>
  <c r="AT401" i="8"/>
  <c r="AQ35" i="8"/>
  <c r="BA220" i="8"/>
  <c r="AT192" i="8"/>
  <c r="BA465" i="8"/>
  <c r="AT162" i="8"/>
  <c r="AT142" i="8"/>
  <c r="AT187" i="8"/>
  <c r="AT246" i="8"/>
  <c r="BA175" i="8"/>
  <c r="AT112" i="8"/>
  <c r="BA155" i="8"/>
  <c r="AT267" i="8"/>
  <c r="AT261" i="8"/>
  <c r="AT268" i="8"/>
  <c r="BA385" i="8"/>
  <c r="AT158" i="8"/>
  <c r="AT417" i="8"/>
  <c r="BA490" i="8"/>
  <c r="AT113" i="8"/>
  <c r="BA415" i="8"/>
  <c r="BA500" i="8"/>
  <c r="BA160" i="8"/>
  <c r="AT362" i="8"/>
  <c r="AT238" i="8"/>
  <c r="AT321" i="8"/>
  <c r="AT118" i="8"/>
  <c r="AT203" i="8"/>
  <c r="AT197" i="8"/>
  <c r="AT212" i="8"/>
  <c r="AT488" i="8"/>
  <c r="BA275" i="8"/>
  <c r="AT438" i="8"/>
  <c r="BA255" i="8"/>
  <c r="AT281" i="8"/>
  <c r="AT211" i="8"/>
  <c r="AT431" i="8"/>
  <c r="AT298" i="8"/>
  <c r="BA440" i="8"/>
  <c r="BA315" i="8"/>
  <c r="AT436" i="8"/>
  <c r="AT356" i="8"/>
  <c r="AT322" i="8"/>
  <c r="AT148" i="8"/>
  <c r="AT282" i="8"/>
  <c r="AT471" i="8"/>
  <c r="AT408" i="8"/>
  <c r="BA485" i="8"/>
  <c r="AT236" i="8"/>
  <c r="BA420" i="8"/>
  <c r="AT411" i="8"/>
  <c r="AC105" i="8"/>
  <c r="BA165" i="8"/>
  <c r="AT328" i="8"/>
  <c r="AT278" i="8"/>
  <c r="AT353" i="8"/>
  <c r="AT367" i="8"/>
  <c r="AT296" i="8"/>
  <c r="BA280" i="8"/>
  <c r="AK69" i="8"/>
  <c r="AH84" i="8"/>
  <c r="AL64" i="8"/>
  <c r="AC109" i="8"/>
  <c r="AE99" i="8"/>
  <c r="AT506" i="8"/>
  <c r="AT441" i="8"/>
  <c r="AT391" i="8"/>
  <c r="BA330" i="8"/>
  <c r="AT476" i="8"/>
  <c r="BA115" i="8"/>
  <c r="AT351" i="8"/>
  <c r="AT146" i="8"/>
  <c r="AT337" i="8"/>
  <c r="AT428" i="8"/>
  <c r="AT173" i="8"/>
  <c r="AT277" i="8"/>
  <c r="AT302" i="8"/>
  <c r="BA270" i="8"/>
  <c r="AT366" i="8"/>
  <c r="AL60" i="8"/>
  <c r="AT221" i="8"/>
  <c r="BA430" i="8"/>
  <c r="AT206" i="8"/>
  <c r="BA140" i="8"/>
  <c r="BA260" i="8"/>
  <c r="BA455" i="8"/>
  <c r="AT403" i="8"/>
  <c r="AT407" i="8"/>
  <c r="AT433" i="8"/>
  <c r="AT226" i="8"/>
  <c r="AT361" i="8"/>
  <c r="BA510" i="8"/>
  <c r="AT218" i="8"/>
  <c r="AT378" i="8"/>
  <c r="AT487" i="8"/>
  <c r="BA370" i="8"/>
  <c r="AT481" i="8"/>
  <c r="AN50" i="8"/>
  <c r="AT166" i="8"/>
  <c r="BA180" i="8"/>
  <c r="AT301" i="8"/>
  <c r="AT151" i="8"/>
  <c r="AT387" i="8"/>
  <c r="AT168" i="8"/>
  <c r="AT388" i="8"/>
  <c r="BA240" i="8"/>
  <c r="AT147" i="8"/>
  <c r="AT501" i="8"/>
  <c r="BA125" i="8"/>
  <c r="AT432" i="8"/>
  <c r="BA495" i="8"/>
  <c r="AT513" i="8"/>
  <c r="BA375" i="8"/>
  <c r="AT181" i="8"/>
  <c r="BA470" i="8"/>
  <c r="AT508" i="8"/>
  <c r="AT283" i="8"/>
  <c r="BA205" i="8"/>
  <c r="AT443" i="8"/>
  <c r="AT412" i="8"/>
  <c r="AT188" i="8"/>
  <c r="AT308" i="8"/>
  <c r="BA150" i="8"/>
  <c r="AT207" i="8"/>
  <c r="AT138" i="8"/>
  <c r="BA360" i="8"/>
  <c r="AT276" i="8"/>
  <c r="AT286" i="8"/>
  <c r="BA380" i="8"/>
  <c r="AT416" i="8"/>
  <c r="AT122" i="8"/>
  <c r="BA460" i="8"/>
  <c r="AT317" i="8"/>
  <c r="BA410" i="8"/>
  <c r="AT193" i="8"/>
  <c r="AT447" i="8"/>
  <c r="BA170" i="8"/>
  <c r="AT232" i="8"/>
  <c r="AT318" i="8"/>
  <c r="AT437" i="8"/>
  <c r="AT386" i="8"/>
  <c r="BA230" i="8"/>
  <c r="BA185" i="8"/>
  <c r="AT398" i="8"/>
  <c r="BA480" i="8"/>
  <c r="AT217" i="8"/>
  <c r="AT393" i="8"/>
  <c r="AT456" i="8"/>
  <c r="AT287" i="8"/>
  <c r="BA135" i="8"/>
  <c r="AJ74" i="8"/>
  <c r="AN54" i="8"/>
  <c r="AI79" i="8"/>
  <c r="AU19" i="8"/>
  <c r="AT498" i="8"/>
  <c r="AF90" i="8"/>
  <c r="BA365" i="8"/>
  <c r="AT111" i="8"/>
  <c r="BA235" i="8"/>
  <c r="AT383" i="8"/>
  <c r="AT472" i="8"/>
  <c r="AT307" i="8"/>
  <c r="AT247" i="8"/>
  <c r="AT377" i="8"/>
  <c r="AT446" i="8"/>
  <c r="AT157" i="8"/>
  <c r="BA265" i="8"/>
  <c r="AT272" i="8"/>
  <c r="AT253" i="8"/>
  <c r="AT511" i="8"/>
  <c r="BA210" i="8"/>
  <c r="AT293" i="8"/>
  <c r="AT186" i="8"/>
  <c r="AT123" i="8"/>
  <c r="AT152" i="8"/>
  <c r="AT342" i="8"/>
  <c r="AT358" i="8"/>
  <c r="AT397" i="8"/>
  <c r="AT136" i="8"/>
  <c r="AP40" i="8"/>
  <c r="AT423" i="8"/>
  <c r="AT323" i="8"/>
  <c r="AT191" i="8"/>
  <c r="AT338" i="8"/>
  <c r="AT117" i="8"/>
  <c r="BA145" i="8"/>
  <c r="AT413" i="8"/>
  <c r="AT326" i="8"/>
  <c r="BA225" i="8"/>
  <c r="AT352" i="8"/>
  <c r="AT512" i="8"/>
  <c r="BA200" i="8"/>
  <c r="AT131" i="8"/>
  <c r="AT451" i="8"/>
  <c r="AT347" i="8"/>
  <c r="AT497" i="8"/>
  <c r="AT461" i="8"/>
  <c r="AI75" i="8"/>
  <c r="AT482" i="8"/>
  <c r="AT486" i="8"/>
  <c r="AT177" i="8"/>
  <c r="AT297" i="8"/>
  <c r="AT306" i="8"/>
  <c r="AT311" i="8"/>
  <c r="AT292" i="8"/>
  <c r="AT153" i="8"/>
  <c r="BA245" i="8"/>
  <c r="AT133" i="8"/>
  <c r="AT332" i="8"/>
  <c r="AH80" i="8"/>
  <c r="AT252" i="8"/>
  <c r="AT502" i="8"/>
  <c r="AC110" i="8"/>
  <c r="AT291" i="8"/>
  <c r="AJ70" i="8"/>
  <c r="AT402" i="8"/>
  <c r="BA450" i="8"/>
  <c r="AT357" i="8"/>
  <c r="AT243" i="8"/>
  <c r="AT182" i="8"/>
  <c r="AT448" i="8"/>
  <c r="AT373" i="8"/>
  <c r="AT233" i="8"/>
  <c r="AT137" i="8"/>
  <c r="AT462" i="8"/>
  <c r="BA355" i="8"/>
  <c r="BA435" i="8"/>
  <c r="AT331" i="8"/>
  <c r="AT368" i="8"/>
  <c r="AT213" i="8"/>
  <c r="BA215" i="8"/>
  <c r="BA285" i="8"/>
  <c r="AT392" i="8"/>
  <c r="AT216" i="8"/>
  <c r="AT251" i="8"/>
  <c r="AT496" i="8"/>
  <c r="AS25" i="8"/>
  <c r="AT421" i="8"/>
  <c r="AT121" i="8"/>
  <c r="AT248" i="8"/>
  <c r="AT241" i="8"/>
  <c r="AD104" i="8"/>
  <c r="AQ39" i="8"/>
  <c r="AT24" i="8"/>
  <c r="AP44" i="8"/>
  <c r="BA130" i="8"/>
  <c r="AT116" i="8"/>
  <c r="AT348" i="8"/>
  <c r="AT467" i="8"/>
  <c r="AT341" i="8"/>
  <c r="AT156" i="8"/>
  <c r="BA310" i="8"/>
  <c r="AT222" i="8"/>
  <c r="AT263" i="8"/>
  <c r="AT371" i="8"/>
  <c r="AT167" i="8"/>
  <c r="AT258" i="8"/>
  <c r="AT478" i="8"/>
  <c r="AT483" i="8"/>
  <c r="BA335" i="8"/>
  <c r="AM55" i="8"/>
  <c r="AT126" i="8"/>
  <c r="AT288" i="8"/>
  <c r="AT466" i="8"/>
  <c r="AT426" i="8"/>
  <c r="AT303" i="8"/>
  <c r="AK65" i="8"/>
  <c r="AT20" i="8"/>
  <c r="BA350" i="8"/>
  <c r="BA250" i="8"/>
  <c r="AT316" i="8"/>
  <c r="AT346" i="8"/>
  <c r="AT312" i="8"/>
  <c r="AT422" i="8"/>
  <c r="AT477" i="8"/>
  <c r="AT228" i="8"/>
  <c r="AT336" i="8"/>
  <c r="AT223" i="8"/>
  <c r="AT493" i="8"/>
  <c r="AT492" i="8"/>
  <c r="AT202" i="8"/>
  <c r="AT468" i="8"/>
  <c r="AT208" i="8"/>
  <c r="AT406" i="8"/>
  <c r="BA340" i="8"/>
  <c r="AS30" i="8"/>
  <c r="BA475" i="8"/>
  <c r="AT442" i="8"/>
  <c r="BA395" i="8"/>
  <c r="AT127" i="8"/>
  <c r="AT161" i="8"/>
  <c r="AT171" i="8"/>
  <c r="AT452" i="8"/>
  <c r="AT163" i="8"/>
  <c r="BA425" i="8"/>
  <c r="AT453" i="8"/>
  <c r="BA300" i="8"/>
  <c r="BA400" i="8"/>
  <c r="AT327" i="8"/>
  <c r="BA345" i="8"/>
  <c r="AT198" i="8"/>
  <c r="AT396" i="8"/>
  <c r="AT418" i="8"/>
  <c r="AU15" i="8"/>
  <c r="BA325" i="8"/>
  <c r="BA120" i="8"/>
  <c r="AD100" i="8"/>
  <c r="AT172" i="8"/>
  <c r="AG85" i="8"/>
  <c r="BA505" i="8"/>
  <c r="AT227" i="8"/>
  <c r="AT201" i="8"/>
  <c r="AE95" i="8"/>
  <c r="AT503" i="8"/>
  <c r="AT473" i="8"/>
  <c r="BA290" i="8"/>
  <c r="AT132" i="8"/>
  <c r="AT376" i="8"/>
  <c r="AT381" i="8"/>
  <c r="BA405" i="8"/>
  <c r="BA195" i="8"/>
  <c r="BA390" i="8"/>
  <c r="AT196" i="8"/>
  <c r="AT372" i="8"/>
  <c r="BA445" i="8"/>
  <c r="AT143" i="8"/>
  <c r="AT257" i="8"/>
  <c r="AT262" i="8"/>
  <c r="AT273" i="8"/>
  <c r="AO45" i="8"/>
  <c r="AT237" i="8"/>
  <c r="BB190" i="8" l="1"/>
  <c r="AQ44" i="8"/>
  <c r="AJ79" i="8"/>
  <c r="AI84" i="8"/>
  <c r="AT29" i="8"/>
  <c r="AU262" i="8"/>
  <c r="AU372" i="8"/>
  <c r="BB405" i="8"/>
  <c r="BB290" i="8"/>
  <c r="AU201" i="8"/>
  <c r="BB325" i="8"/>
  <c r="AU198" i="8"/>
  <c r="BB300" i="8"/>
  <c r="AU452" i="8"/>
  <c r="BB395" i="8"/>
  <c r="BB340" i="8"/>
  <c r="AU202" i="8"/>
  <c r="AU336" i="8"/>
  <c r="AU312" i="8"/>
  <c r="BB350" i="8"/>
  <c r="AU426" i="8"/>
  <c r="AN55" i="8"/>
  <c r="AU258" i="8"/>
  <c r="AU222" i="8"/>
  <c r="AU467" i="8"/>
  <c r="AU241" i="8"/>
  <c r="AT25" i="8"/>
  <c r="AU392" i="8"/>
  <c r="AU368" i="8"/>
  <c r="AU462" i="8"/>
  <c r="AU448" i="8"/>
  <c r="BB450" i="8"/>
  <c r="AD110" i="8"/>
  <c r="AU332" i="8"/>
  <c r="AU292" i="8"/>
  <c r="AU177" i="8"/>
  <c r="AU461" i="8"/>
  <c r="AU131" i="8"/>
  <c r="BB225" i="8"/>
  <c r="AU117" i="8"/>
  <c r="AU423" i="8"/>
  <c r="AU358" i="8"/>
  <c r="AU186" i="8"/>
  <c r="AU253" i="8"/>
  <c r="AU446" i="8"/>
  <c r="AU472" i="8"/>
  <c r="BB365" i="8"/>
  <c r="AU287" i="8"/>
  <c r="BB480" i="8"/>
  <c r="AU386" i="8"/>
  <c r="BB170" i="8"/>
  <c r="AU317" i="8"/>
  <c r="BB380" i="8"/>
  <c r="AU138" i="8"/>
  <c r="AU188" i="8"/>
  <c r="AU283" i="8"/>
  <c r="BB375" i="8"/>
  <c r="BB125" i="8"/>
  <c r="AU388" i="8"/>
  <c r="AU301" i="8"/>
  <c r="AU481" i="8"/>
  <c r="AU218" i="8"/>
  <c r="AU433" i="8"/>
  <c r="BB260" i="8"/>
  <c r="AU221" i="8"/>
  <c r="AU302" i="8"/>
  <c r="AU337" i="8"/>
  <c r="AU476" i="8"/>
  <c r="AU506" i="8"/>
  <c r="AU367" i="8"/>
  <c r="BB165" i="8"/>
  <c r="AU236" i="8"/>
  <c r="AU282" i="8"/>
  <c r="AU436" i="8"/>
  <c r="AU431" i="8"/>
  <c r="AU438" i="8"/>
  <c r="AU197" i="8"/>
  <c r="AU238" i="8"/>
  <c r="BB415" i="8"/>
  <c r="AU158" i="8"/>
  <c r="AU267" i="8"/>
  <c r="AU246" i="8"/>
  <c r="BB465" i="8"/>
  <c r="AU401" i="8"/>
  <c r="AU183" i="8"/>
  <c r="AU343" i="8"/>
  <c r="BB320" i="8"/>
  <c r="BB305" i="8"/>
  <c r="AU128" i="8"/>
  <c r="AU176" i="8"/>
  <c r="AU24" i="8"/>
  <c r="AO54" i="8"/>
  <c r="AF99" i="8"/>
  <c r="AL69" i="8"/>
  <c r="AP49" i="8"/>
  <c r="AU237" i="8"/>
  <c r="AU257" i="8"/>
  <c r="AU196" i="8"/>
  <c r="AU381" i="8"/>
  <c r="AU473" i="8"/>
  <c r="AU227" i="8"/>
  <c r="AU172" i="8"/>
  <c r="AV15" i="8"/>
  <c r="BB345" i="8"/>
  <c r="AU453" i="8"/>
  <c r="AU171" i="8"/>
  <c r="AU442" i="8"/>
  <c r="AU406" i="8"/>
  <c r="AU492" i="8"/>
  <c r="AU228" i="8"/>
  <c r="AU346" i="8"/>
  <c r="AU20" i="8"/>
  <c r="AU466" i="8"/>
  <c r="BB335" i="8"/>
  <c r="AU167" i="8"/>
  <c r="BB310" i="8"/>
  <c r="AU348" i="8"/>
  <c r="AU248" i="8"/>
  <c r="AU496" i="8"/>
  <c r="BB285" i="8"/>
  <c r="AU331" i="8"/>
  <c r="AU137" i="8"/>
  <c r="AU182" i="8"/>
  <c r="AU402" i="8"/>
  <c r="AU502" i="8"/>
  <c r="AU133" i="8"/>
  <c r="AU311" i="8"/>
  <c r="AU486" i="8"/>
  <c r="AU497" i="8"/>
  <c r="BB200" i="8"/>
  <c r="AU326" i="8"/>
  <c r="AU338" i="8"/>
  <c r="AQ40" i="8"/>
  <c r="AU342" i="8"/>
  <c r="AU293" i="8"/>
  <c r="AU272" i="8"/>
  <c r="AU377" i="8"/>
  <c r="AU383" i="8"/>
  <c r="AG90" i="8"/>
  <c r="AU456" i="8"/>
  <c r="AU398" i="8"/>
  <c r="AU437" i="8"/>
  <c r="AU447" i="8"/>
  <c r="BB460" i="8"/>
  <c r="AU286" i="8"/>
  <c r="AU207" i="8"/>
  <c r="AU412" i="8"/>
  <c r="AU508" i="8"/>
  <c r="AU513" i="8"/>
  <c r="AU501" i="8"/>
  <c r="AU168" i="8"/>
  <c r="BB180" i="8"/>
  <c r="BB370" i="8"/>
  <c r="BB510" i="8"/>
  <c r="AU407" i="8"/>
  <c r="BB140" i="8"/>
  <c r="AM60" i="8"/>
  <c r="AU277" i="8"/>
  <c r="AU146" i="8"/>
  <c r="BB330" i="8"/>
  <c r="AU353" i="8"/>
  <c r="AD105" i="8"/>
  <c r="BB485" i="8"/>
  <c r="AU148" i="8"/>
  <c r="BB315" i="8"/>
  <c r="AU211" i="8"/>
  <c r="BB275" i="8"/>
  <c r="AU203" i="8"/>
  <c r="AU362" i="8"/>
  <c r="AU113" i="8"/>
  <c r="BB385" i="8"/>
  <c r="BB155" i="8"/>
  <c r="AU187" i="8"/>
  <c r="AU192" i="8"/>
  <c r="AU266" i="8"/>
  <c r="AU507" i="8"/>
  <c r="BB295" i="8"/>
  <c r="AU363" i="8"/>
  <c r="AW14" i="8"/>
  <c r="AU256" i="8"/>
  <c r="AU271" i="8"/>
  <c r="AR39" i="8"/>
  <c r="AK74" i="8"/>
  <c r="AD109" i="8"/>
  <c r="AG94" i="8"/>
  <c r="AN59" i="8"/>
  <c r="AP45" i="8"/>
  <c r="AU143" i="8"/>
  <c r="BB390" i="8"/>
  <c r="AU376" i="8"/>
  <c r="AU503" i="8"/>
  <c r="BB505" i="8"/>
  <c r="AE100" i="8"/>
  <c r="AU418" i="8"/>
  <c r="AU327" i="8"/>
  <c r="BB425" i="8"/>
  <c r="AU161" i="8"/>
  <c r="BB475" i="8"/>
  <c r="AU208" i="8"/>
  <c r="AU493" i="8"/>
  <c r="AU477" i="8"/>
  <c r="AU316" i="8"/>
  <c r="AL65" i="8"/>
  <c r="AU288" i="8"/>
  <c r="AU483" i="8"/>
  <c r="AU371" i="8"/>
  <c r="AU156" i="8"/>
  <c r="AU116" i="8"/>
  <c r="AU121" i="8"/>
  <c r="AU251" i="8"/>
  <c r="BB215" i="8"/>
  <c r="BB435" i="8"/>
  <c r="AU233" i="8"/>
  <c r="AU243" i="8"/>
  <c r="AK70" i="8"/>
  <c r="AU252" i="8"/>
  <c r="BB245" i="8"/>
  <c r="AU306" i="8"/>
  <c r="AU482" i="8"/>
  <c r="AU347" i="8"/>
  <c r="AU512" i="8"/>
  <c r="AU413" i="8"/>
  <c r="AU191" i="8"/>
  <c r="AU136" i="8"/>
  <c r="AU152" i="8"/>
  <c r="BB210" i="8"/>
  <c r="BB265" i="8"/>
  <c r="AU247" i="8"/>
  <c r="BB235" i="8"/>
  <c r="AU498" i="8"/>
  <c r="AU393" i="8"/>
  <c r="BB185" i="8"/>
  <c r="AU318" i="8"/>
  <c r="AU193" i="8"/>
  <c r="AU122" i="8"/>
  <c r="AU276" i="8"/>
  <c r="BB150" i="8"/>
  <c r="AU443" i="8"/>
  <c r="BB470" i="8"/>
  <c r="BB495" i="8"/>
  <c r="AU147" i="8"/>
  <c r="AU387" i="8"/>
  <c r="AU166" i="8"/>
  <c r="AU487" i="8"/>
  <c r="AU361" i="8"/>
  <c r="AU403" i="8"/>
  <c r="AU206" i="8"/>
  <c r="AU366" i="8"/>
  <c r="AU173" i="8"/>
  <c r="AU351" i="8"/>
  <c r="AU391" i="8"/>
  <c r="BB280" i="8"/>
  <c r="AU278" i="8"/>
  <c r="AU411" i="8"/>
  <c r="AU408" i="8"/>
  <c r="AU322" i="8"/>
  <c r="BB440" i="8"/>
  <c r="AU281" i="8"/>
  <c r="AU488" i="8"/>
  <c r="AU118" i="8"/>
  <c r="BB160" i="8"/>
  <c r="BB490" i="8"/>
  <c r="AU268" i="8"/>
  <c r="AU112" i="8"/>
  <c r="AU142" i="8"/>
  <c r="BB220" i="8"/>
  <c r="AU491" i="8"/>
  <c r="AU333" i="8"/>
  <c r="AU382" i="8"/>
  <c r="AU178" i="8"/>
  <c r="AU463" i="8"/>
  <c r="AU427" i="8"/>
  <c r="AE104" i="8"/>
  <c r="AV19" i="8"/>
  <c r="AM64" i="8"/>
  <c r="AT34" i="8"/>
  <c r="AH89" i="8"/>
  <c r="AU273" i="8"/>
  <c r="BB445" i="8"/>
  <c r="BB195" i="8"/>
  <c r="AU132" i="8"/>
  <c r="AF95" i="8"/>
  <c r="AH85" i="8"/>
  <c r="BB120" i="8"/>
  <c r="AU396" i="8"/>
  <c r="BB400" i="8"/>
  <c r="AU163" i="8"/>
  <c r="AU127" i="8"/>
  <c r="AT30" i="8"/>
  <c r="AU468" i="8"/>
  <c r="AU223" i="8"/>
  <c r="AU422" i="8"/>
  <c r="BB250" i="8"/>
  <c r="AU303" i="8"/>
  <c r="AU126" i="8"/>
  <c r="AU478" i="8"/>
  <c r="AU263" i="8"/>
  <c r="AU341" i="8"/>
  <c r="BB130" i="8"/>
  <c r="AU421" i="8"/>
  <c r="AU216" i="8"/>
  <c r="AU213" i="8"/>
  <c r="BB355" i="8"/>
  <c r="AU373" i="8"/>
  <c r="AU357" i="8"/>
  <c r="AU291" i="8"/>
  <c r="AI80" i="8"/>
  <c r="AU153" i="8"/>
  <c r="AU297" i="8"/>
  <c r="AJ75" i="8"/>
  <c r="AU451" i="8"/>
  <c r="AU352" i="8"/>
  <c r="BB145" i="8"/>
  <c r="AU323" i="8"/>
  <c r="AU397" i="8"/>
  <c r="AU123" i="8"/>
  <c r="AU511" i="8"/>
  <c r="AU157" i="8"/>
  <c r="AU307" i="8"/>
  <c r="AU111" i="8"/>
  <c r="BB135" i="8"/>
  <c r="AU217" i="8"/>
  <c r="BB230" i="8"/>
  <c r="AU232" i="8"/>
  <c r="BB410" i="8"/>
  <c r="AU416" i="8"/>
  <c r="BB360" i="8"/>
  <c r="AU308" i="8"/>
  <c r="BB205" i="8"/>
  <c r="AU181" i="8"/>
  <c r="AU432" i="8"/>
  <c r="BB240" i="8"/>
  <c r="AU151" i="8"/>
  <c r="AO50" i="8"/>
  <c r="AU378" i="8"/>
  <c r="AU226" i="8"/>
  <c r="BB455" i="8"/>
  <c r="BB430" i="8"/>
  <c r="BB270" i="8"/>
  <c r="AU428" i="8"/>
  <c r="BB115" i="8"/>
  <c r="AU441" i="8"/>
  <c r="AU296" i="8"/>
  <c r="AU328" i="8"/>
  <c r="BB420" i="8"/>
  <c r="AU471" i="8"/>
  <c r="AU356" i="8"/>
  <c r="AU298" i="8"/>
  <c r="BB255" i="8"/>
  <c r="AU212" i="8"/>
  <c r="AU321" i="8"/>
  <c r="BB500" i="8"/>
  <c r="AU417" i="8"/>
  <c r="AU261" i="8"/>
  <c r="BB175" i="8"/>
  <c r="AU162" i="8"/>
  <c r="AR35" i="8"/>
  <c r="AU457" i="8"/>
  <c r="AU141" i="8"/>
  <c r="AU458" i="8"/>
  <c r="AU313" i="8"/>
  <c r="AU231" i="8"/>
  <c r="AU242" i="8"/>
  <c r="BC190" i="8" l="1"/>
  <c r="AU34" i="8"/>
  <c r="AE109" i="8"/>
  <c r="AP54" i="8"/>
  <c r="AU29" i="8"/>
  <c r="AV458" i="8"/>
  <c r="AV162" i="8"/>
  <c r="BC500" i="8"/>
  <c r="AV298" i="8"/>
  <c r="AV328" i="8"/>
  <c r="AV428" i="8"/>
  <c r="AV226" i="8"/>
  <c r="BC240" i="8"/>
  <c r="AV308" i="8"/>
  <c r="AV232" i="8"/>
  <c r="AV111" i="8"/>
  <c r="AV123" i="8"/>
  <c r="AV352" i="8"/>
  <c r="AV153" i="8"/>
  <c r="AV373" i="8"/>
  <c r="AV421" i="8"/>
  <c r="AV478" i="8"/>
  <c r="AV422" i="8"/>
  <c r="AV127" i="8"/>
  <c r="BC120" i="8"/>
  <c r="BC195" i="8"/>
  <c r="AV427" i="8"/>
  <c r="AV333" i="8"/>
  <c r="AV112" i="8"/>
  <c r="AV118" i="8"/>
  <c r="AV322" i="8"/>
  <c r="BC280" i="8"/>
  <c r="AV366" i="8"/>
  <c r="AV487" i="8"/>
  <c r="BC495" i="8"/>
  <c r="AV276" i="8"/>
  <c r="BC185" i="8"/>
  <c r="AV247" i="8"/>
  <c r="AV136" i="8"/>
  <c r="AV347" i="8"/>
  <c r="AV252" i="8"/>
  <c r="BC435" i="8"/>
  <c r="AV116" i="8"/>
  <c r="AV288" i="8"/>
  <c r="AV493" i="8"/>
  <c r="BC425" i="8"/>
  <c r="BC505" i="8"/>
  <c r="AV143" i="8"/>
  <c r="AV256" i="8"/>
  <c r="AV507" i="8"/>
  <c r="BC155" i="8"/>
  <c r="AV203" i="8"/>
  <c r="AV148" i="8"/>
  <c r="BC330" i="8"/>
  <c r="BC140" i="8"/>
  <c r="BC180" i="8"/>
  <c r="AV508" i="8"/>
  <c r="BC460" i="8"/>
  <c r="AV456" i="8"/>
  <c r="AV272" i="8"/>
  <c r="AV338" i="8"/>
  <c r="AV486" i="8"/>
  <c r="AV402" i="8"/>
  <c r="BC285" i="8"/>
  <c r="BC310" i="8"/>
  <c r="AV20" i="8"/>
  <c r="AV406" i="8"/>
  <c r="BC345" i="8"/>
  <c r="AV473" i="8"/>
  <c r="AV237" i="8"/>
  <c r="BC305" i="8"/>
  <c r="AV401" i="8"/>
  <c r="AV158" i="8"/>
  <c r="AV438" i="8"/>
  <c r="AV236" i="8"/>
  <c r="AV476" i="8"/>
  <c r="BC260" i="8"/>
  <c r="AV301" i="8"/>
  <c r="AV283" i="8"/>
  <c r="AV317" i="8"/>
  <c r="AV287" i="8"/>
  <c r="AV253" i="8"/>
  <c r="AV117" i="8"/>
  <c r="AV177" i="8"/>
  <c r="BC450" i="8"/>
  <c r="AV392" i="8"/>
  <c r="AV222" i="8"/>
  <c r="BC350" i="8"/>
  <c r="BC340" i="8"/>
  <c r="AV198" i="8"/>
  <c r="BC290" i="8"/>
  <c r="AN64" i="8"/>
  <c r="AL74" i="8"/>
  <c r="AQ49" i="8"/>
  <c r="AV24" i="8"/>
  <c r="AJ84" i="8"/>
  <c r="AV242" i="8"/>
  <c r="AV141" i="8"/>
  <c r="BC175" i="8"/>
  <c r="AV321" i="8"/>
  <c r="AV356" i="8"/>
  <c r="AV296" i="8"/>
  <c r="BC270" i="8"/>
  <c r="AV378" i="8"/>
  <c r="AV432" i="8"/>
  <c r="BC360" i="8"/>
  <c r="BC230" i="8"/>
  <c r="AV307" i="8"/>
  <c r="AV397" i="8"/>
  <c r="AV451" i="8"/>
  <c r="AJ80" i="8"/>
  <c r="BC355" i="8"/>
  <c r="BC130" i="8"/>
  <c r="AV126" i="8"/>
  <c r="AV223" i="8"/>
  <c r="AV163" i="8"/>
  <c r="AI85" i="8"/>
  <c r="BC445" i="8"/>
  <c r="AV463" i="8"/>
  <c r="AV491" i="8"/>
  <c r="AV268" i="8"/>
  <c r="AV488" i="8"/>
  <c r="AV408" i="8"/>
  <c r="AV391" i="8"/>
  <c r="AV206" i="8"/>
  <c r="AV166" i="8"/>
  <c r="BC470" i="8"/>
  <c r="AV122" i="8"/>
  <c r="AV393" i="8"/>
  <c r="BC265" i="8"/>
  <c r="AV191" i="8"/>
  <c r="AV482" i="8"/>
  <c r="AL70" i="8"/>
  <c r="BC215" i="8"/>
  <c r="AV156" i="8"/>
  <c r="AM65" i="8"/>
  <c r="AV208" i="8"/>
  <c r="AV327" i="8"/>
  <c r="AV503" i="8"/>
  <c r="AQ45" i="8"/>
  <c r="AX14" i="8"/>
  <c r="AV266" i="8"/>
  <c r="BC385" i="8"/>
  <c r="BC275" i="8"/>
  <c r="BC485" i="8"/>
  <c r="AV146" i="8"/>
  <c r="AV407" i="8"/>
  <c r="AV168" i="8"/>
  <c r="AV412" i="8"/>
  <c r="AV447" i="8"/>
  <c r="AH90" i="8"/>
  <c r="AV293" i="8"/>
  <c r="AV326" i="8"/>
  <c r="AV311" i="8"/>
  <c r="AV182" i="8"/>
  <c r="AV496" i="8"/>
  <c r="AV167" i="8"/>
  <c r="AV346" i="8"/>
  <c r="AV442" i="8"/>
  <c r="AW15" i="8"/>
  <c r="AV381" i="8"/>
  <c r="BC320" i="8"/>
  <c r="BC465" i="8"/>
  <c r="BC415" i="8"/>
  <c r="AV431" i="8"/>
  <c r="BC165" i="8"/>
  <c r="AV337" i="8"/>
  <c r="AV433" i="8"/>
  <c r="AV388" i="8"/>
  <c r="AV188" i="8"/>
  <c r="BC170" i="8"/>
  <c r="BC365" i="8"/>
  <c r="AV186" i="8"/>
  <c r="BC225" i="8"/>
  <c r="AV292" i="8"/>
  <c r="AV448" i="8"/>
  <c r="AU25" i="8"/>
  <c r="AV258" i="8"/>
  <c r="AV312" i="8"/>
  <c r="BC395" i="8"/>
  <c r="BC325" i="8"/>
  <c r="BC405" i="8"/>
  <c r="AW19" i="8"/>
  <c r="AO59" i="8"/>
  <c r="AS39" i="8"/>
  <c r="AM69" i="8"/>
  <c r="AK79" i="8"/>
  <c r="AV231" i="8"/>
  <c r="AV457" i="8"/>
  <c r="AV261" i="8"/>
  <c r="AV212" i="8"/>
  <c r="AV471" i="8"/>
  <c r="AV441" i="8"/>
  <c r="BC430" i="8"/>
  <c r="AP50" i="8"/>
  <c r="AV181" i="8"/>
  <c r="AV416" i="8"/>
  <c r="AV217" i="8"/>
  <c r="AV157" i="8"/>
  <c r="AV323" i="8"/>
  <c r="AK75" i="8"/>
  <c r="AV291" i="8"/>
  <c r="AV213" i="8"/>
  <c r="AV341" i="8"/>
  <c r="AV303" i="8"/>
  <c r="AV468" i="8"/>
  <c r="BC400" i="8"/>
  <c r="AG95" i="8"/>
  <c r="AV273" i="8"/>
  <c r="AV178" i="8"/>
  <c r="BC220" i="8"/>
  <c r="BC490" i="8"/>
  <c r="AV281" i="8"/>
  <c r="AV411" i="8"/>
  <c r="AV351" i="8"/>
  <c r="AV403" i="8"/>
  <c r="AV387" i="8"/>
  <c r="AV443" i="8"/>
  <c r="AV193" i="8"/>
  <c r="AV498" i="8"/>
  <c r="BC210" i="8"/>
  <c r="AV413" i="8"/>
  <c r="AV306" i="8"/>
  <c r="AV243" i="8"/>
  <c r="AV251" i="8"/>
  <c r="AV371" i="8"/>
  <c r="AV316" i="8"/>
  <c r="BC475" i="8"/>
  <c r="AV418" i="8"/>
  <c r="AV376" i="8"/>
  <c r="AV363" i="8"/>
  <c r="AV192" i="8"/>
  <c r="AV113" i="8"/>
  <c r="AV211" i="8"/>
  <c r="AE105" i="8"/>
  <c r="AV277" i="8"/>
  <c r="BC510" i="8"/>
  <c r="AV501" i="8"/>
  <c r="AV207" i="8"/>
  <c r="AV437" i="8"/>
  <c r="AV383" i="8"/>
  <c r="AV342" i="8"/>
  <c r="BC200" i="8"/>
  <c r="AV133" i="8"/>
  <c r="AV137" i="8"/>
  <c r="AV248" i="8"/>
  <c r="BC335" i="8"/>
  <c r="AV228" i="8"/>
  <c r="AV171" i="8"/>
  <c r="AV172" i="8"/>
  <c r="AV196" i="8"/>
  <c r="AV176" i="8"/>
  <c r="AV343" i="8"/>
  <c r="AV246" i="8"/>
  <c r="AV238" i="8"/>
  <c r="AV436" i="8"/>
  <c r="AV367" i="8"/>
  <c r="AV302" i="8"/>
  <c r="AV218" i="8"/>
  <c r="BC125" i="8"/>
  <c r="AV138" i="8"/>
  <c r="AV386" i="8"/>
  <c r="AV472" i="8"/>
  <c r="AV358" i="8"/>
  <c r="AV131" i="8"/>
  <c r="AV332" i="8"/>
  <c r="AV462" i="8"/>
  <c r="AV241" i="8"/>
  <c r="AO55" i="8"/>
  <c r="AV336" i="8"/>
  <c r="AV452" i="8"/>
  <c r="AV372" i="8"/>
  <c r="AI89" i="8"/>
  <c r="AF104" i="8"/>
  <c r="AH94" i="8"/>
  <c r="AG99" i="8"/>
  <c r="AR44" i="8"/>
  <c r="AV313" i="8"/>
  <c r="AS35" i="8"/>
  <c r="AV417" i="8"/>
  <c r="BC255" i="8"/>
  <c r="BC420" i="8"/>
  <c r="BC115" i="8"/>
  <c r="BC455" i="8"/>
  <c r="AV151" i="8"/>
  <c r="BC205" i="8"/>
  <c r="BC410" i="8"/>
  <c r="BC135" i="8"/>
  <c r="AV511" i="8"/>
  <c r="BC145" i="8"/>
  <c r="AV297" i="8"/>
  <c r="AV357" i="8"/>
  <c r="AV216" i="8"/>
  <c r="AV263" i="8"/>
  <c r="BC250" i="8"/>
  <c r="AU30" i="8"/>
  <c r="AV396" i="8"/>
  <c r="AV132" i="8"/>
  <c r="AV382" i="8"/>
  <c r="AV142" i="8"/>
  <c r="BC160" i="8"/>
  <c r="BC440" i="8"/>
  <c r="AV278" i="8"/>
  <c r="AV173" i="8"/>
  <c r="AV361" i="8"/>
  <c r="AV147" i="8"/>
  <c r="BC150" i="8"/>
  <c r="AV318" i="8"/>
  <c r="BC235" i="8"/>
  <c r="AV152" i="8"/>
  <c r="AV512" i="8"/>
  <c r="BC245" i="8"/>
  <c r="AV233" i="8"/>
  <c r="AV121" i="8"/>
  <c r="AV483" i="8"/>
  <c r="AV477" i="8"/>
  <c r="AV161" i="8"/>
  <c r="AF100" i="8"/>
  <c r="BC390" i="8"/>
  <c r="AV271" i="8"/>
  <c r="BC295" i="8"/>
  <c r="AV187" i="8"/>
  <c r="AV362" i="8"/>
  <c r="BC315" i="8"/>
  <c r="AV353" i="8"/>
  <c r="AN60" i="8"/>
  <c r="BC370" i="8"/>
  <c r="AV513" i="8"/>
  <c r="AV286" i="8"/>
  <c r="AV398" i="8"/>
  <c r="AV377" i="8"/>
  <c r="AR40" i="8"/>
  <c r="AV497" i="8"/>
  <c r="AV502" i="8"/>
  <c r="AV331" i="8"/>
  <c r="AV348" i="8"/>
  <c r="AV466" i="8"/>
  <c r="AV492" i="8"/>
  <c r="AV453" i="8"/>
  <c r="AV227" i="8"/>
  <c r="AV257" i="8"/>
  <c r="AV128" i="8"/>
  <c r="AV183" i="8"/>
  <c r="AV267" i="8"/>
  <c r="AV197" i="8"/>
  <c r="AV282" i="8"/>
  <c r="AV506" i="8"/>
  <c r="AV221" i="8"/>
  <c r="AV481" i="8"/>
  <c r="BC375" i="8"/>
  <c r="BC380" i="8"/>
  <c r="BC480" i="8"/>
  <c r="AV446" i="8"/>
  <c r="AV423" i="8"/>
  <c r="AV461" i="8"/>
  <c r="AE110" i="8"/>
  <c r="AV368" i="8"/>
  <c r="AV467" i="8"/>
  <c r="AV426" i="8"/>
  <c r="AV202" i="8"/>
  <c r="BC300" i="8"/>
  <c r="AV201" i="8"/>
  <c r="AV262" i="8"/>
  <c r="BD190" i="8" l="1"/>
  <c r="AV29" i="8"/>
  <c r="AW202" i="8"/>
  <c r="AF110" i="8"/>
  <c r="BD480" i="8"/>
  <c r="AW221" i="8"/>
  <c r="AW267" i="8"/>
  <c r="AW227" i="8"/>
  <c r="AW348" i="8"/>
  <c r="AS40" i="8"/>
  <c r="AW513" i="8"/>
  <c r="BD315" i="8"/>
  <c r="AW271" i="8"/>
  <c r="AW477" i="8"/>
  <c r="BD245" i="8"/>
  <c r="AW318" i="8"/>
  <c r="AW173" i="8"/>
  <c r="AW142" i="8"/>
  <c r="AV30" i="8"/>
  <c r="AW357" i="8"/>
  <c r="BD135" i="8"/>
  <c r="BD455" i="8"/>
  <c r="AW417" i="8"/>
  <c r="AW372" i="8"/>
  <c r="AP55" i="8"/>
  <c r="AW131" i="8"/>
  <c r="AW138" i="8"/>
  <c r="AW367" i="8"/>
  <c r="AW343" i="8"/>
  <c r="AW171" i="8"/>
  <c r="AW137" i="8"/>
  <c r="AW383" i="8"/>
  <c r="BD510" i="8"/>
  <c r="AW113" i="8"/>
  <c r="AW418" i="8"/>
  <c r="AW251" i="8"/>
  <c r="BD210" i="8"/>
  <c r="AW387" i="8"/>
  <c r="AW281" i="8"/>
  <c r="AW273" i="8"/>
  <c r="AW303" i="8"/>
  <c r="AL75" i="8"/>
  <c r="AW416" i="8"/>
  <c r="AW441" i="8"/>
  <c r="AW457" i="8"/>
  <c r="BD325" i="8"/>
  <c r="AV25" i="8"/>
  <c r="AW186" i="8"/>
  <c r="AW388" i="8"/>
  <c r="AW431" i="8"/>
  <c r="AW381" i="8"/>
  <c r="AW167" i="8"/>
  <c r="AW326" i="8"/>
  <c r="AW412" i="8"/>
  <c r="BD485" i="8"/>
  <c r="AY14" i="8"/>
  <c r="AW208" i="8"/>
  <c r="AM70" i="8"/>
  <c r="AW393" i="8"/>
  <c r="AW206" i="8"/>
  <c r="AW268" i="8"/>
  <c r="AJ85" i="8"/>
  <c r="BD130" i="8"/>
  <c r="AW397" i="8"/>
  <c r="AW432" i="8"/>
  <c r="AW356" i="8"/>
  <c r="AW242" i="8"/>
  <c r="BD340" i="8"/>
  <c r="BD450" i="8"/>
  <c r="AW287" i="8"/>
  <c r="BD260" i="8"/>
  <c r="AW158" i="8"/>
  <c r="AW473" i="8"/>
  <c r="BD310" i="8"/>
  <c r="AW338" i="8"/>
  <c r="AW508" i="8"/>
  <c r="AW148" i="8"/>
  <c r="AW256" i="8"/>
  <c r="AW493" i="8"/>
  <c r="AW252" i="8"/>
  <c r="BD185" i="8"/>
  <c r="AW366" i="8"/>
  <c r="AW112" i="8"/>
  <c r="BD120" i="8"/>
  <c r="AW421" i="8"/>
  <c r="AW123" i="8"/>
  <c r="BD240" i="8"/>
  <c r="AW298" i="8"/>
  <c r="AI94" i="8"/>
  <c r="AP59" i="8"/>
  <c r="AK84" i="8"/>
  <c r="AO64" i="8"/>
  <c r="AQ54" i="8"/>
  <c r="AW262" i="8"/>
  <c r="AW426" i="8"/>
  <c r="AW461" i="8"/>
  <c r="BD380" i="8"/>
  <c r="AW506" i="8"/>
  <c r="AW183" i="8"/>
  <c r="AW453" i="8"/>
  <c r="AW331" i="8"/>
  <c r="AW377" i="8"/>
  <c r="BD370" i="8"/>
  <c r="AW362" i="8"/>
  <c r="BD390" i="8"/>
  <c r="AW483" i="8"/>
  <c r="AW512" i="8"/>
  <c r="BD150" i="8"/>
  <c r="AW278" i="8"/>
  <c r="AW382" i="8"/>
  <c r="BD250" i="8"/>
  <c r="AW297" i="8"/>
  <c r="BD410" i="8"/>
  <c r="BD115" i="8"/>
  <c r="AT35" i="8"/>
  <c r="AW241" i="8"/>
  <c r="AW358" i="8"/>
  <c r="BD125" i="8"/>
  <c r="AW436" i="8"/>
  <c r="AW176" i="8"/>
  <c r="AW228" i="8"/>
  <c r="AW133" i="8"/>
  <c r="AW437" i="8"/>
  <c r="AW277" i="8"/>
  <c r="AW192" i="8"/>
  <c r="BD475" i="8"/>
  <c r="AW243" i="8"/>
  <c r="AW498" i="8"/>
  <c r="AW403" i="8"/>
  <c r="BD490" i="8"/>
  <c r="AH95" i="8"/>
  <c r="AW341" i="8"/>
  <c r="AW323" i="8"/>
  <c r="AW181" i="8"/>
  <c r="AW471" i="8"/>
  <c r="AW231" i="8"/>
  <c r="BD395" i="8"/>
  <c r="AW448" i="8"/>
  <c r="BD365" i="8"/>
  <c r="AW433" i="8"/>
  <c r="BD415" i="8"/>
  <c r="AX15" i="8"/>
  <c r="AW496" i="8"/>
  <c r="AW293" i="8"/>
  <c r="AW168" i="8"/>
  <c r="BD275" i="8"/>
  <c r="AR45" i="8"/>
  <c r="AN65" i="8"/>
  <c r="AW482" i="8"/>
  <c r="AW122" i="8"/>
  <c r="AW391" i="8"/>
  <c r="AW491" i="8"/>
  <c r="AW163" i="8"/>
  <c r="BD355" i="8"/>
  <c r="AW307" i="8"/>
  <c r="AW378" i="8"/>
  <c r="AW321" i="8"/>
  <c r="BD350" i="8"/>
  <c r="AW177" i="8"/>
  <c r="AW317" i="8"/>
  <c r="AW476" i="8"/>
  <c r="AW401" i="8"/>
  <c r="BD345" i="8"/>
  <c r="BD285" i="8"/>
  <c r="AW272" i="8"/>
  <c r="BD180" i="8"/>
  <c r="AW203" i="8"/>
  <c r="AW143" i="8"/>
  <c r="AW288" i="8"/>
  <c r="AW347" i="8"/>
  <c r="AW276" i="8"/>
  <c r="BD280" i="8"/>
  <c r="AW333" i="8"/>
  <c r="AW127" i="8"/>
  <c r="AW373" i="8"/>
  <c r="AW111" i="8"/>
  <c r="AW226" i="8"/>
  <c r="BD500" i="8"/>
  <c r="AG104" i="8"/>
  <c r="AL79" i="8"/>
  <c r="AX19" i="8"/>
  <c r="AW24" i="8"/>
  <c r="AF109" i="8"/>
  <c r="AW201" i="8"/>
  <c r="AW467" i="8"/>
  <c r="AW423" i="8"/>
  <c r="BD375" i="8"/>
  <c r="AW282" i="8"/>
  <c r="AW128" i="8"/>
  <c r="AW492" i="8"/>
  <c r="AW502" i="8"/>
  <c r="AW398" i="8"/>
  <c r="AO60" i="8"/>
  <c r="AW187" i="8"/>
  <c r="AG100" i="8"/>
  <c r="AW121" i="8"/>
  <c r="AW152" i="8"/>
  <c r="AW147" i="8"/>
  <c r="BD440" i="8"/>
  <c r="AW132" i="8"/>
  <c r="AW263" i="8"/>
  <c r="BD145" i="8"/>
  <c r="BD205" i="8"/>
  <c r="BD420" i="8"/>
  <c r="AW313" i="8"/>
  <c r="AW452" i="8"/>
  <c r="AW462" i="8"/>
  <c r="AW472" i="8"/>
  <c r="AW218" i="8"/>
  <c r="AW238" i="8"/>
  <c r="AW196" i="8"/>
  <c r="BD335" i="8"/>
  <c r="BD200" i="8"/>
  <c r="AW207" i="8"/>
  <c r="AF105" i="8"/>
  <c r="AW363" i="8"/>
  <c r="AW316" i="8"/>
  <c r="AW306" i="8"/>
  <c r="AW193" i="8"/>
  <c r="AW351" i="8"/>
  <c r="BD220" i="8"/>
  <c r="BD400" i="8"/>
  <c r="AW213" i="8"/>
  <c r="AW157" i="8"/>
  <c r="AQ50" i="8"/>
  <c r="AW212" i="8"/>
  <c r="AW312" i="8"/>
  <c r="AW292" i="8"/>
  <c r="BD170" i="8"/>
  <c r="AW337" i="8"/>
  <c r="BD465" i="8"/>
  <c r="AW442" i="8"/>
  <c r="AW182" i="8"/>
  <c r="AI90" i="8"/>
  <c r="AW407" i="8"/>
  <c r="BD385" i="8"/>
  <c r="AW503" i="8"/>
  <c r="AW156" i="8"/>
  <c r="AW191" i="8"/>
  <c r="BD470" i="8"/>
  <c r="AW408" i="8"/>
  <c r="AW463" i="8"/>
  <c r="AW223" i="8"/>
  <c r="AK80" i="8"/>
  <c r="BD230" i="8"/>
  <c r="BD270" i="8"/>
  <c r="BD175" i="8"/>
  <c r="BD290" i="8"/>
  <c r="AW222" i="8"/>
  <c r="AW117" i="8"/>
  <c r="AW283" i="8"/>
  <c r="AW236" i="8"/>
  <c r="BD305" i="8"/>
  <c r="AW406" i="8"/>
  <c r="AW402" i="8"/>
  <c r="AW456" i="8"/>
  <c r="BD140" i="8"/>
  <c r="BD155" i="8"/>
  <c r="BD505" i="8"/>
  <c r="AW116" i="8"/>
  <c r="AW136" i="8"/>
  <c r="BD495" i="8"/>
  <c r="AW322" i="8"/>
  <c r="AW427" i="8"/>
  <c r="AW422" i="8"/>
  <c r="AW153" i="8"/>
  <c r="AW232" i="8"/>
  <c r="AW428" i="8"/>
  <c r="AW162" i="8"/>
  <c r="AH99" i="8"/>
  <c r="AS44" i="8"/>
  <c r="AJ89" i="8"/>
  <c r="AN69" i="8"/>
  <c r="AR49" i="8"/>
  <c r="AV34" i="8"/>
  <c r="AT39" i="8"/>
  <c r="AM74" i="8"/>
  <c r="BD300" i="8"/>
  <c r="AW368" i="8"/>
  <c r="AW446" i="8"/>
  <c r="AW481" i="8"/>
  <c r="AW197" i="8"/>
  <c r="AW257" i="8"/>
  <c r="AW466" i="8"/>
  <c r="AW497" i="8"/>
  <c r="AW286" i="8"/>
  <c r="AW353" i="8"/>
  <c r="BD295" i="8"/>
  <c r="AW161" i="8"/>
  <c r="AW233" i="8"/>
  <c r="BD235" i="8"/>
  <c r="AW361" i="8"/>
  <c r="BD160" i="8"/>
  <c r="AW396" i="8"/>
  <c r="AW216" i="8"/>
  <c r="AW511" i="8"/>
  <c r="AW151" i="8"/>
  <c r="BD255" i="8"/>
  <c r="AW336" i="8"/>
  <c r="AW332" i="8"/>
  <c r="AW386" i="8"/>
  <c r="AW302" i="8"/>
  <c r="AW246" i="8"/>
  <c r="AW172" i="8"/>
  <c r="AW248" i="8"/>
  <c r="AW342" i="8"/>
  <c r="AW501" i="8"/>
  <c r="AW211" i="8"/>
  <c r="AW376" i="8"/>
  <c r="AW371" i="8"/>
  <c r="AW413" i="8"/>
  <c r="AW443" i="8"/>
  <c r="AW411" i="8"/>
  <c r="AW178" i="8"/>
  <c r="AW468" i="8"/>
  <c r="AW291" i="8"/>
  <c r="AW217" i="8"/>
  <c r="BD430" i="8"/>
  <c r="AW261" i="8"/>
  <c r="BD405" i="8"/>
  <c r="AW258" i="8"/>
  <c r="BD225" i="8"/>
  <c r="AW188" i="8"/>
  <c r="BD165" i="8"/>
  <c r="BD320" i="8"/>
  <c r="AW346" i="8"/>
  <c r="AW311" i="8"/>
  <c r="AW447" i="8"/>
  <c r="AW146" i="8"/>
  <c r="AW266" i="8"/>
  <c r="AW327" i="8"/>
  <c r="BD215" i="8"/>
  <c r="BD265" i="8"/>
  <c r="AW166" i="8"/>
  <c r="AW488" i="8"/>
  <c r="BD445" i="8"/>
  <c r="AW126" i="8"/>
  <c r="AW451" i="8"/>
  <c r="BD360" i="8"/>
  <c r="AW296" i="8"/>
  <c r="AW141" i="8"/>
  <c r="AW198" i="8"/>
  <c r="AW392" i="8"/>
  <c r="AW253" i="8"/>
  <c r="AW301" i="8"/>
  <c r="AW438" i="8"/>
  <c r="AW237" i="8"/>
  <c r="AW20" i="8"/>
  <c r="AW486" i="8"/>
  <c r="BD460" i="8"/>
  <c r="BD330" i="8"/>
  <c r="AW507" i="8"/>
  <c r="BD425" i="8"/>
  <c r="BD435" i="8"/>
  <c r="AW247" i="8"/>
  <c r="AW487" i="8"/>
  <c r="AW118" i="8"/>
  <c r="BD195" i="8"/>
  <c r="AW478" i="8"/>
  <c r="AW352" i="8"/>
  <c r="AW308" i="8"/>
  <c r="AW328" i="8"/>
  <c r="AW458" i="8"/>
  <c r="BE190" i="8" l="1"/>
  <c r="AU39" i="8"/>
  <c r="AK89" i="8"/>
  <c r="AM79" i="8"/>
  <c r="AR54" i="8"/>
  <c r="AJ94" i="8"/>
  <c r="AX507" i="8"/>
  <c r="AX253" i="8"/>
  <c r="AX296" i="8"/>
  <c r="BE445" i="8"/>
  <c r="BE215" i="8"/>
  <c r="AX447" i="8"/>
  <c r="BE165" i="8"/>
  <c r="BE405" i="8"/>
  <c r="AX291" i="8"/>
  <c r="AX443" i="8"/>
  <c r="AX211" i="8"/>
  <c r="AX172" i="8"/>
  <c r="AX332" i="8"/>
  <c r="AX511" i="8"/>
  <c r="AX361" i="8"/>
  <c r="BE295" i="8"/>
  <c r="AX466" i="8"/>
  <c r="AX446" i="8"/>
  <c r="AX428" i="8"/>
  <c r="AX427" i="8"/>
  <c r="AX116" i="8"/>
  <c r="AX456" i="8"/>
  <c r="AX236" i="8"/>
  <c r="BE290" i="8"/>
  <c r="AL80" i="8"/>
  <c r="BE470" i="8"/>
  <c r="BE385" i="8"/>
  <c r="AX442" i="8"/>
  <c r="AX292" i="8"/>
  <c r="AX157" i="8"/>
  <c r="AX351" i="8"/>
  <c r="AX363" i="8"/>
  <c r="BE335" i="8"/>
  <c r="AX472" i="8"/>
  <c r="BE420" i="8"/>
  <c r="AX132" i="8"/>
  <c r="AX121" i="8"/>
  <c r="AX398" i="8"/>
  <c r="AX282" i="8"/>
  <c r="AX201" i="8"/>
  <c r="AX111" i="8"/>
  <c r="BE280" i="8"/>
  <c r="AX143" i="8"/>
  <c r="BE285" i="8"/>
  <c r="AX317" i="8"/>
  <c r="AX378" i="8"/>
  <c r="AX491" i="8"/>
  <c r="AO65" i="8"/>
  <c r="AX293" i="8"/>
  <c r="AX433" i="8"/>
  <c r="AX231" i="8"/>
  <c r="AX341" i="8"/>
  <c r="AX498" i="8"/>
  <c r="AX277" i="8"/>
  <c r="AX176" i="8"/>
  <c r="AX241" i="8"/>
  <c r="BE410" i="8"/>
  <c r="AX278" i="8"/>
  <c r="BE390" i="8"/>
  <c r="AX331" i="8"/>
  <c r="BE380" i="8"/>
  <c r="AX421" i="8"/>
  <c r="BE185" i="8"/>
  <c r="AX148" i="8"/>
  <c r="AX473" i="8"/>
  <c r="BE450" i="8"/>
  <c r="AX432" i="8"/>
  <c r="AX268" i="8"/>
  <c r="AX208" i="8"/>
  <c r="AX326" i="8"/>
  <c r="AX388" i="8"/>
  <c r="AX457" i="8"/>
  <c r="AX303" i="8"/>
  <c r="BE210" i="8"/>
  <c r="BE510" i="8"/>
  <c r="AX343" i="8"/>
  <c r="AQ55" i="8"/>
  <c r="BE135" i="8"/>
  <c r="AX173" i="8"/>
  <c r="AX271" i="8"/>
  <c r="AX348" i="8"/>
  <c r="BE480" i="8"/>
  <c r="AW34" i="8"/>
  <c r="AT44" i="8"/>
  <c r="AG109" i="8"/>
  <c r="AH104" i="8"/>
  <c r="AP64" i="8"/>
  <c r="AX458" i="8"/>
  <c r="AX478" i="8"/>
  <c r="AX247" i="8"/>
  <c r="BE330" i="8"/>
  <c r="AX237" i="8"/>
  <c r="AX392" i="8"/>
  <c r="BE360" i="8"/>
  <c r="AX488" i="8"/>
  <c r="AX327" i="8"/>
  <c r="AX311" i="8"/>
  <c r="AX188" i="8"/>
  <c r="AX261" i="8"/>
  <c r="AX468" i="8"/>
  <c r="AX413" i="8"/>
  <c r="AX501" i="8"/>
  <c r="AX246" i="8"/>
  <c r="AX336" i="8"/>
  <c r="AX216" i="8"/>
  <c r="BE235" i="8"/>
  <c r="AX353" i="8"/>
  <c r="AX257" i="8"/>
  <c r="AX368" i="8"/>
  <c r="AX232" i="8"/>
  <c r="AX322" i="8"/>
  <c r="BE505" i="8"/>
  <c r="AX402" i="8"/>
  <c r="AX283" i="8"/>
  <c r="BE175" i="8"/>
  <c r="AX223" i="8"/>
  <c r="AX191" i="8"/>
  <c r="AX407" i="8"/>
  <c r="BE465" i="8"/>
  <c r="AX312" i="8"/>
  <c r="AX213" i="8"/>
  <c r="AX193" i="8"/>
  <c r="AG105" i="8"/>
  <c r="AX196" i="8"/>
  <c r="AX462" i="8"/>
  <c r="BE205" i="8"/>
  <c r="BE440" i="8"/>
  <c r="AH100" i="8"/>
  <c r="AX502" i="8"/>
  <c r="BE375" i="8"/>
  <c r="AX373" i="8"/>
  <c r="AX276" i="8"/>
  <c r="AX203" i="8"/>
  <c r="BE345" i="8"/>
  <c r="AX177" i="8"/>
  <c r="AX307" i="8"/>
  <c r="AX391" i="8"/>
  <c r="AS45" i="8"/>
  <c r="AX496" i="8"/>
  <c r="BE365" i="8"/>
  <c r="AX471" i="8"/>
  <c r="AI95" i="8"/>
  <c r="AX243" i="8"/>
  <c r="AX437" i="8"/>
  <c r="AX436" i="8"/>
  <c r="AX297" i="8"/>
  <c r="BE150" i="8"/>
  <c r="AX362" i="8"/>
  <c r="AX453" i="8"/>
  <c r="AX461" i="8"/>
  <c r="AX298" i="8"/>
  <c r="BE120" i="8"/>
  <c r="AX252" i="8"/>
  <c r="AX508" i="8"/>
  <c r="AX158" i="8"/>
  <c r="BE340" i="8"/>
  <c r="AX397" i="8"/>
  <c r="AX206" i="8"/>
  <c r="AZ14" i="8"/>
  <c r="AX167" i="8"/>
  <c r="AX186" i="8"/>
  <c r="AX441" i="8"/>
  <c r="AX273" i="8"/>
  <c r="AX251" i="8"/>
  <c r="AX383" i="8"/>
  <c r="AX367" i="8"/>
  <c r="AX372" i="8"/>
  <c r="AX357" i="8"/>
  <c r="AX318" i="8"/>
  <c r="BE315" i="8"/>
  <c r="AX227" i="8"/>
  <c r="AG110" i="8"/>
  <c r="AX487" i="8"/>
  <c r="AS49" i="8"/>
  <c r="AI99" i="8"/>
  <c r="AX24" i="8"/>
  <c r="AL84" i="8"/>
  <c r="AX352" i="8"/>
  <c r="AX328" i="8"/>
  <c r="BE195" i="8"/>
  <c r="BE435" i="8"/>
  <c r="BE460" i="8"/>
  <c r="AX438" i="8"/>
  <c r="AX198" i="8"/>
  <c r="AX451" i="8"/>
  <c r="AX166" i="8"/>
  <c r="AX266" i="8"/>
  <c r="AX346" i="8"/>
  <c r="BE225" i="8"/>
  <c r="BE430" i="8"/>
  <c r="AX178" i="8"/>
  <c r="AX371" i="8"/>
  <c r="AX342" i="8"/>
  <c r="AX302" i="8"/>
  <c r="BE255" i="8"/>
  <c r="AX396" i="8"/>
  <c r="AX233" i="8"/>
  <c r="AX286" i="8"/>
  <c r="AX197" i="8"/>
  <c r="BE300" i="8"/>
  <c r="AX153" i="8"/>
  <c r="BE495" i="8"/>
  <c r="BE155" i="8"/>
  <c r="AX406" i="8"/>
  <c r="AX117" i="8"/>
  <c r="BE270" i="8"/>
  <c r="AX463" i="8"/>
  <c r="AX156" i="8"/>
  <c r="AJ90" i="8"/>
  <c r="AX337" i="8"/>
  <c r="AX212" i="8"/>
  <c r="BE400" i="8"/>
  <c r="AX306" i="8"/>
  <c r="AX207" i="8"/>
  <c r="AX238" i="8"/>
  <c r="AX452" i="8"/>
  <c r="BE145" i="8"/>
  <c r="AX147" i="8"/>
  <c r="AX187" i="8"/>
  <c r="AX492" i="8"/>
  <c r="AX423" i="8"/>
  <c r="BE500" i="8"/>
  <c r="AX127" i="8"/>
  <c r="AX347" i="8"/>
  <c r="BE180" i="8"/>
  <c r="AX401" i="8"/>
  <c r="BE350" i="8"/>
  <c r="BE355" i="8"/>
  <c r="AX122" i="8"/>
  <c r="BE275" i="8"/>
  <c r="AY15" i="8"/>
  <c r="AX448" i="8"/>
  <c r="AX181" i="8"/>
  <c r="BE490" i="8"/>
  <c r="BE475" i="8"/>
  <c r="AX133" i="8"/>
  <c r="BE125" i="8"/>
  <c r="AU35" i="8"/>
  <c r="BE250" i="8"/>
  <c r="AX512" i="8"/>
  <c r="BE370" i="8"/>
  <c r="AX183" i="8"/>
  <c r="AX426" i="8"/>
  <c r="BE240" i="8"/>
  <c r="AX112" i="8"/>
  <c r="AX493" i="8"/>
  <c r="AX338" i="8"/>
  <c r="BE260" i="8"/>
  <c r="AX242" i="8"/>
  <c r="BE130" i="8"/>
  <c r="AX393" i="8"/>
  <c r="BE485" i="8"/>
  <c r="AX381" i="8"/>
  <c r="AW25" i="8"/>
  <c r="AX416" i="8"/>
  <c r="AX281" i="8"/>
  <c r="AX418" i="8"/>
  <c r="AX137" i="8"/>
  <c r="AX138" i="8"/>
  <c r="AX417" i="8"/>
  <c r="AW30" i="8"/>
  <c r="BE245" i="8"/>
  <c r="AX513" i="8"/>
  <c r="AX267" i="8"/>
  <c r="AX202" i="8"/>
  <c r="AX20" i="8"/>
  <c r="AN74" i="8"/>
  <c r="AO69" i="8"/>
  <c r="AY19" i="8"/>
  <c r="AQ59" i="8"/>
  <c r="AW29" i="8"/>
  <c r="AX308" i="8"/>
  <c r="AX118" i="8"/>
  <c r="BE425" i="8"/>
  <c r="AX486" i="8"/>
  <c r="AX301" i="8"/>
  <c r="AX141" i="8"/>
  <c r="AX126" i="8"/>
  <c r="BE265" i="8"/>
  <c r="AX146" i="8"/>
  <c r="BE320" i="8"/>
  <c r="AX258" i="8"/>
  <c r="AX217" i="8"/>
  <c r="AX411" i="8"/>
  <c r="AX376" i="8"/>
  <c r="AX248" i="8"/>
  <c r="AX386" i="8"/>
  <c r="AX151" i="8"/>
  <c r="BE160" i="8"/>
  <c r="AX161" i="8"/>
  <c r="AX497" i="8"/>
  <c r="AX481" i="8"/>
  <c r="AX162" i="8"/>
  <c r="AX422" i="8"/>
  <c r="AX136" i="8"/>
  <c r="BE140" i="8"/>
  <c r="BE305" i="8"/>
  <c r="AX222" i="8"/>
  <c r="BE230" i="8"/>
  <c r="AX408" i="8"/>
  <c r="AX503" i="8"/>
  <c r="AX182" i="8"/>
  <c r="BE170" i="8"/>
  <c r="AR50" i="8"/>
  <c r="BE220" i="8"/>
  <c r="AX316" i="8"/>
  <c r="BE200" i="8"/>
  <c r="AX218" i="8"/>
  <c r="AX313" i="8"/>
  <c r="AX263" i="8"/>
  <c r="AX152" i="8"/>
  <c r="AP60" i="8"/>
  <c r="AX128" i="8"/>
  <c r="AX467" i="8"/>
  <c r="AX226" i="8"/>
  <c r="AX333" i="8"/>
  <c r="AX288" i="8"/>
  <c r="AX272" i="8"/>
  <c r="AX476" i="8"/>
  <c r="AX321" i="8"/>
  <c r="AX163" i="8"/>
  <c r="AX482" i="8"/>
  <c r="AX168" i="8"/>
  <c r="BE415" i="8"/>
  <c r="BE395" i="8"/>
  <c r="AX323" i="8"/>
  <c r="AX403" i="8"/>
  <c r="AX192" i="8"/>
  <c r="AX228" i="8"/>
  <c r="AX358" i="8"/>
  <c r="BE115" i="8"/>
  <c r="AX382" i="8"/>
  <c r="AX483" i="8"/>
  <c r="AX377" i="8"/>
  <c r="AX506" i="8"/>
  <c r="AX262" i="8"/>
  <c r="AX123" i="8"/>
  <c r="AX366" i="8"/>
  <c r="AX256" i="8"/>
  <c r="BE310" i="8"/>
  <c r="AX287" i="8"/>
  <c r="AX356" i="8"/>
  <c r="AK85" i="8"/>
  <c r="AN70" i="8"/>
  <c r="AX412" i="8"/>
  <c r="AX431" i="8"/>
  <c r="BE325" i="8"/>
  <c r="AM75" i="8"/>
  <c r="AX387" i="8"/>
  <c r="AX113" i="8"/>
  <c r="AX171" i="8"/>
  <c r="AX131" i="8"/>
  <c r="BE455" i="8"/>
  <c r="AX142" i="8"/>
  <c r="AX477" i="8"/>
  <c r="AT40" i="8"/>
  <c r="AX221" i="8"/>
  <c r="BF190" i="8" l="1"/>
  <c r="AR59" i="8"/>
  <c r="AT49" i="8"/>
  <c r="AQ64" i="8"/>
  <c r="AX34" i="8"/>
  <c r="AS54" i="8"/>
  <c r="AY142" i="8"/>
  <c r="AY113" i="8"/>
  <c r="AY431" i="8"/>
  <c r="AY356" i="8"/>
  <c r="AY366" i="8"/>
  <c r="AY377" i="8"/>
  <c r="AY358" i="8"/>
  <c r="AY323" i="8"/>
  <c r="AY482" i="8"/>
  <c r="AY272" i="8"/>
  <c r="AY467" i="8"/>
  <c r="AY263" i="8"/>
  <c r="AY316" i="8"/>
  <c r="AY182" i="8"/>
  <c r="AY222" i="8"/>
  <c r="AY422" i="8"/>
  <c r="AY161" i="8"/>
  <c r="AY248" i="8"/>
  <c r="AY258" i="8"/>
  <c r="AY126" i="8"/>
  <c r="BF425" i="8"/>
  <c r="AY20" i="8"/>
  <c r="BF245" i="8"/>
  <c r="AY137" i="8"/>
  <c r="AX25" i="8"/>
  <c r="BF130" i="8"/>
  <c r="AY493" i="8"/>
  <c r="AY183" i="8"/>
  <c r="AV35" i="8"/>
  <c r="BF490" i="8"/>
  <c r="BF275" i="8"/>
  <c r="AY401" i="8"/>
  <c r="BF500" i="8"/>
  <c r="AY147" i="8"/>
  <c r="AY207" i="8"/>
  <c r="AY337" i="8"/>
  <c r="BF270" i="8"/>
  <c r="BF495" i="8"/>
  <c r="AY286" i="8"/>
  <c r="AY302" i="8"/>
  <c r="BF430" i="8"/>
  <c r="AY166" i="8"/>
  <c r="BF460" i="8"/>
  <c r="AY352" i="8"/>
  <c r="BF315" i="8"/>
  <c r="AY367" i="8"/>
  <c r="AY441" i="8"/>
  <c r="AY206" i="8"/>
  <c r="AY508" i="8"/>
  <c r="AY461" i="8"/>
  <c r="AY297" i="8"/>
  <c r="AY243" i="8"/>
  <c r="AY496" i="8"/>
  <c r="AY177" i="8"/>
  <c r="AY373" i="8"/>
  <c r="BF440" i="8"/>
  <c r="AH105" i="8"/>
  <c r="BF465" i="8"/>
  <c r="BF175" i="8"/>
  <c r="AY322" i="8"/>
  <c r="AY353" i="8"/>
  <c r="AY246" i="8"/>
  <c r="AY261" i="8"/>
  <c r="AY488" i="8"/>
  <c r="BF330" i="8"/>
  <c r="AY173" i="8"/>
  <c r="BF510" i="8"/>
  <c r="AY388" i="8"/>
  <c r="AY432" i="8"/>
  <c r="BF185" i="8"/>
  <c r="BF390" i="8"/>
  <c r="AY176" i="8"/>
  <c r="AY231" i="8"/>
  <c r="AY491" i="8"/>
  <c r="AY143" i="8"/>
  <c r="AY282" i="8"/>
  <c r="BF420" i="8"/>
  <c r="AY351" i="8"/>
  <c r="BF385" i="8"/>
  <c r="AY236" i="8"/>
  <c r="AY428" i="8"/>
  <c r="AY361" i="8"/>
  <c r="AY211" i="8"/>
  <c r="BF165" i="8"/>
  <c r="AY296" i="8"/>
  <c r="AZ19" i="8"/>
  <c r="AM84" i="8"/>
  <c r="AI104" i="8"/>
  <c r="AN79" i="8"/>
  <c r="AY221" i="8"/>
  <c r="BF455" i="8"/>
  <c r="AY387" i="8"/>
  <c r="AY412" i="8"/>
  <c r="AY287" i="8"/>
  <c r="AY123" i="8"/>
  <c r="AY483" i="8"/>
  <c r="AY228" i="8"/>
  <c r="BF395" i="8"/>
  <c r="AY163" i="8"/>
  <c r="AY288" i="8"/>
  <c r="AY128" i="8"/>
  <c r="AY313" i="8"/>
  <c r="BF220" i="8"/>
  <c r="AY503" i="8"/>
  <c r="BF305" i="8"/>
  <c r="AY162" i="8"/>
  <c r="BF160" i="8"/>
  <c r="AY376" i="8"/>
  <c r="BF320" i="8"/>
  <c r="AY141" i="8"/>
  <c r="AY118" i="8"/>
  <c r="AY202" i="8"/>
  <c r="AX30" i="8"/>
  <c r="AY418" i="8"/>
  <c r="AY381" i="8"/>
  <c r="AY242" i="8"/>
  <c r="AY112" i="8"/>
  <c r="BF370" i="8"/>
  <c r="BF125" i="8"/>
  <c r="AY181" i="8"/>
  <c r="AY122" i="8"/>
  <c r="BF180" i="8"/>
  <c r="AY423" i="8"/>
  <c r="BF145" i="8"/>
  <c r="AY306" i="8"/>
  <c r="AK90" i="8"/>
  <c r="AY117" i="8"/>
  <c r="AY153" i="8"/>
  <c r="AY233" i="8"/>
  <c r="AY342" i="8"/>
  <c r="BF225" i="8"/>
  <c r="AY451" i="8"/>
  <c r="BF435" i="8"/>
  <c r="AY487" i="8"/>
  <c r="AY318" i="8"/>
  <c r="AY383" i="8"/>
  <c r="AY186" i="8"/>
  <c r="AY397" i="8"/>
  <c r="AY252" i="8"/>
  <c r="AY453" i="8"/>
  <c r="AJ95" i="8"/>
  <c r="AT45" i="8"/>
  <c r="BF345" i="8"/>
  <c r="BF375" i="8"/>
  <c r="BF205" i="8"/>
  <c r="AY193" i="8"/>
  <c r="AY407" i="8"/>
  <c r="AY283" i="8"/>
  <c r="AY232" i="8"/>
  <c r="BF235" i="8"/>
  <c r="AY501" i="8"/>
  <c r="AY188" i="8"/>
  <c r="BF360" i="8"/>
  <c r="AY247" i="8"/>
  <c r="BF480" i="8"/>
  <c r="BF135" i="8"/>
  <c r="BF210" i="8"/>
  <c r="AY326" i="8"/>
  <c r="BF450" i="8"/>
  <c r="AY421" i="8"/>
  <c r="AY278" i="8"/>
  <c r="AY277" i="8"/>
  <c r="AY433" i="8"/>
  <c r="AY378" i="8"/>
  <c r="BF280" i="8"/>
  <c r="AY398" i="8"/>
  <c r="AY472" i="8"/>
  <c r="AY157" i="8"/>
  <c r="BF470" i="8"/>
  <c r="AY456" i="8"/>
  <c r="AY446" i="8"/>
  <c r="AY511" i="8"/>
  <c r="AY443" i="8"/>
  <c r="AY447" i="8"/>
  <c r="AY253" i="8"/>
  <c r="AP69" i="8"/>
  <c r="AY24" i="8"/>
  <c r="AH109" i="8"/>
  <c r="AL89" i="8"/>
  <c r="AU40" i="8"/>
  <c r="AY131" i="8"/>
  <c r="AN75" i="8"/>
  <c r="AO70" i="8"/>
  <c r="BF310" i="8"/>
  <c r="AY262" i="8"/>
  <c r="AY382" i="8"/>
  <c r="AY192" i="8"/>
  <c r="BF415" i="8"/>
  <c r="AY321" i="8"/>
  <c r="AY333" i="8"/>
  <c r="AQ60" i="8"/>
  <c r="AY218" i="8"/>
  <c r="AS50" i="8"/>
  <c r="AY408" i="8"/>
  <c r="BF140" i="8"/>
  <c r="AY481" i="8"/>
  <c r="AY151" i="8"/>
  <c r="AY411" i="8"/>
  <c r="AY146" i="8"/>
  <c r="AY301" i="8"/>
  <c r="AY308" i="8"/>
  <c r="AY267" i="8"/>
  <c r="AY417" i="8"/>
  <c r="AY281" i="8"/>
  <c r="BF485" i="8"/>
  <c r="BF260" i="8"/>
  <c r="BF240" i="8"/>
  <c r="AY512" i="8"/>
  <c r="AY133" i="8"/>
  <c r="AY448" i="8"/>
  <c r="BF355" i="8"/>
  <c r="AY347" i="8"/>
  <c r="AY492" i="8"/>
  <c r="AY452" i="8"/>
  <c r="BF400" i="8"/>
  <c r="AY156" i="8"/>
  <c r="AY406" i="8"/>
  <c r="BF300" i="8"/>
  <c r="AY396" i="8"/>
  <c r="AY371" i="8"/>
  <c r="AY346" i="8"/>
  <c r="AY198" i="8"/>
  <c r="BF195" i="8"/>
  <c r="AH110" i="8"/>
  <c r="AY357" i="8"/>
  <c r="AY251" i="8"/>
  <c r="AY167" i="8"/>
  <c r="BF340" i="8"/>
  <c r="BF120" i="8"/>
  <c r="AY362" i="8"/>
  <c r="AY436" i="8"/>
  <c r="AY471" i="8"/>
  <c r="AY391" i="8"/>
  <c r="AY203" i="8"/>
  <c r="AY502" i="8"/>
  <c r="AY462" i="8"/>
  <c r="AY213" i="8"/>
  <c r="AY191" i="8"/>
  <c r="AY402" i="8"/>
  <c r="AY368" i="8"/>
  <c r="AY216" i="8"/>
  <c r="AY413" i="8"/>
  <c r="AY311" i="8"/>
  <c r="AY392" i="8"/>
  <c r="AY478" i="8"/>
  <c r="AY348" i="8"/>
  <c r="AR55" i="8"/>
  <c r="AY303" i="8"/>
  <c r="AY208" i="8"/>
  <c r="AY473" i="8"/>
  <c r="BF380" i="8"/>
  <c r="BF410" i="8"/>
  <c r="AY498" i="8"/>
  <c r="AY293" i="8"/>
  <c r="AY317" i="8"/>
  <c r="AY111" i="8"/>
  <c r="AY121" i="8"/>
  <c r="BF335" i="8"/>
  <c r="AY292" i="8"/>
  <c r="AM80" i="8"/>
  <c r="AY116" i="8"/>
  <c r="AY466" i="8"/>
  <c r="AY332" i="8"/>
  <c r="AY291" i="8"/>
  <c r="BF215" i="8"/>
  <c r="AY507" i="8"/>
  <c r="AX29" i="8"/>
  <c r="AO74" i="8"/>
  <c r="AJ99" i="8"/>
  <c r="AU44" i="8"/>
  <c r="AK94" i="8"/>
  <c r="AV39" i="8"/>
  <c r="AY477" i="8"/>
  <c r="AY171" i="8"/>
  <c r="BF325" i="8"/>
  <c r="AL85" i="8"/>
  <c r="AY256" i="8"/>
  <c r="AY506" i="8"/>
  <c r="BF115" i="8"/>
  <c r="AY403" i="8"/>
  <c r="AY168" i="8"/>
  <c r="AY476" i="8"/>
  <c r="AY226" i="8"/>
  <c r="AY152" i="8"/>
  <c r="BF200" i="8"/>
  <c r="BF170" i="8"/>
  <c r="BF230" i="8"/>
  <c r="AY136" i="8"/>
  <c r="AY497" i="8"/>
  <c r="AY386" i="8"/>
  <c r="AY217" i="8"/>
  <c r="BF265" i="8"/>
  <c r="AY486" i="8"/>
  <c r="AY513" i="8"/>
  <c r="AY138" i="8"/>
  <c r="AY416" i="8"/>
  <c r="AY393" i="8"/>
  <c r="AY338" i="8"/>
  <c r="AY426" i="8"/>
  <c r="BF250" i="8"/>
  <c r="BF475" i="8"/>
  <c r="AZ15" i="8"/>
  <c r="BF350" i="8"/>
  <c r="AY127" i="8"/>
  <c r="AY187" i="8"/>
  <c r="AY238" i="8"/>
  <c r="AY212" i="8"/>
  <c r="AY463" i="8"/>
  <c r="BF155" i="8"/>
  <c r="AY197" i="8"/>
  <c r="BF255" i="8"/>
  <c r="AY178" i="8"/>
  <c r="AY266" i="8"/>
  <c r="AY438" i="8"/>
  <c r="AY328" i="8"/>
  <c r="AY227" i="8"/>
  <c r="AY372" i="8"/>
  <c r="AY273" i="8"/>
  <c r="BA14" i="8"/>
  <c r="AY158" i="8"/>
  <c r="AY298" i="8"/>
  <c r="BF150" i="8"/>
  <c r="AY437" i="8"/>
  <c r="BF365" i="8"/>
  <c r="AY307" i="8"/>
  <c r="AY276" i="8"/>
  <c r="AI100" i="8"/>
  <c r="AY196" i="8"/>
  <c r="AY312" i="8"/>
  <c r="AY223" i="8"/>
  <c r="BF505" i="8"/>
  <c r="AY257" i="8"/>
  <c r="AY336" i="8"/>
  <c r="AY468" i="8"/>
  <c r="AY327" i="8"/>
  <c r="AY237" i="8"/>
  <c r="AY458" i="8"/>
  <c r="AY271" i="8"/>
  <c r="AY343" i="8"/>
  <c r="AY457" i="8"/>
  <c r="AY268" i="8"/>
  <c r="AY148" i="8"/>
  <c r="AY331" i="8"/>
  <c r="AY241" i="8"/>
  <c r="AY341" i="8"/>
  <c r="AP65" i="8"/>
  <c r="BF285" i="8"/>
  <c r="AY201" i="8"/>
  <c r="AY132" i="8"/>
  <c r="AY363" i="8"/>
  <c r="AY442" i="8"/>
  <c r="BF290" i="8"/>
  <c r="AY427" i="8"/>
  <c r="BF295" i="8"/>
  <c r="AY172" i="8"/>
  <c r="BF405" i="8"/>
  <c r="BF445" i="8"/>
  <c r="BG190" i="8" l="1"/>
  <c r="AV44" i="8"/>
  <c r="AI109" i="8"/>
  <c r="AN84" i="8"/>
  <c r="AY34" i="8"/>
  <c r="BG295" i="8"/>
  <c r="AZ363" i="8"/>
  <c r="AQ65" i="8"/>
  <c r="AZ148" i="8"/>
  <c r="AZ271" i="8"/>
  <c r="AZ468" i="8"/>
  <c r="AZ223" i="8"/>
  <c r="AZ276" i="8"/>
  <c r="BG150" i="8"/>
  <c r="AZ273" i="8"/>
  <c r="AZ438" i="8"/>
  <c r="AZ197" i="8"/>
  <c r="AZ238" i="8"/>
  <c r="BA15" i="8"/>
  <c r="AZ338" i="8"/>
  <c r="AZ513" i="8"/>
  <c r="AZ386" i="8"/>
  <c r="BG170" i="8"/>
  <c r="AZ476" i="8"/>
  <c r="AZ506" i="8"/>
  <c r="AZ171" i="8"/>
  <c r="AZ507" i="8"/>
  <c r="AZ466" i="8"/>
  <c r="BG335" i="8"/>
  <c r="AZ293" i="8"/>
  <c r="AZ473" i="8"/>
  <c r="AZ348" i="8"/>
  <c r="AZ413" i="8"/>
  <c r="AZ191" i="8"/>
  <c r="AZ203" i="8"/>
  <c r="AZ362" i="8"/>
  <c r="AZ251" i="8"/>
  <c r="AZ198" i="8"/>
  <c r="BG300" i="8"/>
  <c r="AZ452" i="8"/>
  <c r="AZ448" i="8"/>
  <c r="BG260" i="8"/>
  <c r="AZ267" i="8"/>
  <c r="AZ411" i="8"/>
  <c r="AZ408" i="8"/>
  <c r="AZ333" i="8"/>
  <c r="AZ382" i="8"/>
  <c r="AO75" i="8"/>
  <c r="AZ447" i="8"/>
  <c r="AZ456" i="8"/>
  <c r="AZ398" i="8"/>
  <c r="AZ277" i="8"/>
  <c r="AZ326" i="8"/>
  <c r="AZ247" i="8"/>
  <c r="BG235" i="8"/>
  <c r="AZ193" i="8"/>
  <c r="AU45" i="8"/>
  <c r="AZ252" i="8"/>
  <c r="AZ318" i="8"/>
  <c r="BG225" i="8"/>
  <c r="AZ117" i="8"/>
  <c r="AZ423" i="8"/>
  <c r="BG125" i="8"/>
  <c r="AZ381" i="8"/>
  <c r="AZ118" i="8"/>
  <c r="BG160" i="8"/>
  <c r="BG220" i="8"/>
  <c r="AZ163" i="8"/>
  <c r="AZ123" i="8"/>
  <c r="BG455" i="8"/>
  <c r="AZ211" i="8"/>
  <c r="BG385" i="8"/>
  <c r="AZ143" i="8"/>
  <c r="BG390" i="8"/>
  <c r="BG510" i="8"/>
  <c r="AZ261" i="8"/>
  <c r="BG175" i="8"/>
  <c r="AZ373" i="8"/>
  <c r="AZ297" i="8"/>
  <c r="AZ441" i="8"/>
  <c r="BG460" i="8"/>
  <c r="AZ286" i="8"/>
  <c r="AZ207" i="8"/>
  <c r="BG275" i="8"/>
  <c r="AZ493" i="8"/>
  <c r="BG245" i="8"/>
  <c r="AZ258" i="8"/>
  <c r="AZ222" i="8"/>
  <c r="AZ467" i="8"/>
  <c r="AZ358" i="8"/>
  <c r="AZ431" i="8"/>
  <c r="AK99" i="8"/>
  <c r="AZ24" i="8"/>
  <c r="BA19" i="8"/>
  <c r="AR64" i="8"/>
  <c r="BG445" i="8"/>
  <c r="AZ427" i="8"/>
  <c r="AZ132" i="8"/>
  <c r="AZ341" i="8"/>
  <c r="AZ268" i="8"/>
  <c r="AZ458" i="8"/>
  <c r="AZ336" i="8"/>
  <c r="AZ312" i="8"/>
  <c r="AZ307" i="8"/>
  <c r="AZ298" i="8"/>
  <c r="AZ372" i="8"/>
  <c r="AZ266" i="8"/>
  <c r="BG155" i="8"/>
  <c r="AZ187" i="8"/>
  <c r="BG475" i="8"/>
  <c r="AZ393" i="8"/>
  <c r="AZ486" i="8"/>
  <c r="AZ497" i="8"/>
  <c r="BG200" i="8"/>
  <c r="AZ168" i="8"/>
  <c r="AZ256" i="8"/>
  <c r="AZ477" i="8"/>
  <c r="BG215" i="8"/>
  <c r="AZ116" i="8"/>
  <c r="AZ121" i="8"/>
  <c r="AZ498" i="8"/>
  <c r="AZ208" i="8"/>
  <c r="AZ478" i="8"/>
  <c r="AZ216" i="8"/>
  <c r="AZ213" i="8"/>
  <c r="AZ391" i="8"/>
  <c r="BG120" i="8"/>
  <c r="AZ357" i="8"/>
  <c r="AZ346" i="8"/>
  <c r="AZ406" i="8"/>
  <c r="AZ492" i="8"/>
  <c r="AZ133" i="8"/>
  <c r="BG485" i="8"/>
  <c r="AZ308" i="8"/>
  <c r="AZ151" i="8"/>
  <c r="AT50" i="8"/>
  <c r="AZ321" i="8"/>
  <c r="AZ262" i="8"/>
  <c r="AZ131" i="8"/>
  <c r="AZ443" i="8"/>
  <c r="BG470" i="8"/>
  <c r="BG280" i="8"/>
  <c r="AZ278" i="8"/>
  <c r="BG210" i="8"/>
  <c r="BG360" i="8"/>
  <c r="AZ232" i="8"/>
  <c r="BG205" i="8"/>
  <c r="AK95" i="8"/>
  <c r="AZ397" i="8"/>
  <c r="AZ487" i="8"/>
  <c r="AZ342" i="8"/>
  <c r="AL90" i="8"/>
  <c r="BG180" i="8"/>
  <c r="BG370" i="8"/>
  <c r="AZ418" i="8"/>
  <c r="AZ141" i="8"/>
  <c r="AZ162" i="8"/>
  <c r="AZ313" i="8"/>
  <c r="BG395" i="8"/>
  <c r="AZ287" i="8"/>
  <c r="AZ221" i="8"/>
  <c r="AZ361" i="8"/>
  <c r="AZ351" i="8"/>
  <c r="AZ491" i="8"/>
  <c r="BG185" i="8"/>
  <c r="AZ173" i="8"/>
  <c r="AZ246" i="8"/>
  <c r="BG465" i="8"/>
  <c r="AZ177" i="8"/>
  <c r="AZ461" i="8"/>
  <c r="AZ367" i="8"/>
  <c r="AZ166" i="8"/>
  <c r="BG495" i="8"/>
  <c r="AZ147" i="8"/>
  <c r="BG490" i="8"/>
  <c r="BG130" i="8"/>
  <c r="AZ20" i="8"/>
  <c r="AZ248" i="8"/>
  <c r="AZ182" i="8"/>
  <c r="AZ272" i="8"/>
  <c r="AZ377" i="8"/>
  <c r="AZ113" i="8"/>
  <c r="AW39" i="8"/>
  <c r="AP74" i="8"/>
  <c r="AQ69" i="8"/>
  <c r="AO79" i="8"/>
  <c r="AU49" i="8"/>
  <c r="BG405" i="8"/>
  <c r="BG290" i="8"/>
  <c r="AZ201" i="8"/>
  <c r="AZ241" i="8"/>
  <c r="AZ457" i="8"/>
  <c r="AZ237" i="8"/>
  <c r="AZ257" i="8"/>
  <c r="AZ196" i="8"/>
  <c r="BG365" i="8"/>
  <c r="AZ158" i="8"/>
  <c r="AZ227" i="8"/>
  <c r="AZ178" i="8"/>
  <c r="AZ463" i="8"/>
  <c r="AZ127" i="8"/>
  <c r="BG250" i="8"/>
  <c r="AZ416" i="8"/>
  <c r="BG265" i="8"/>
  <c r="AZ136" i="8"/>
  <c r="AZ152" i="8"/>
  <c r="AZ403" i="8"/>
  <c r="AM85" i="8"/>
  <c r="AZ291" i="8"/>
  <c r="AN80" i="8"/>
  <c r="AZ111" i="8"/>
  <c r="BG410" i="8"/>
  <c r="AZ303" i="8"/>
  <c r="AZ392" i="8"/>
  <c r="AZ368" i="8"/>
  <c r="AZ462" i="8"/>
  <c r="AZ471" i="8"/>
  <c r="BG340" i="8"/>
  <c r="AI110" i="8"/>
  <c r="AZ371" i="8"/>
  <c r="AZ156" i="8"/>
  <c r="AZ347" i="8"/>
  <c r="AZ512" i="8"/>
  <c r="AZ281" i="8"/>
  <c r="AZ301" i="8"/>
  <c r="AZ481" i="8"/>
  <c r="AZ218" i="8"/>
  <c r="BG415" i="8"/>
  <c r="BG310" i="8"/>
  <c r="AV40" i="8"/>
  <c r="AZ511" i="8"/>
  <c r="AZ157" i="8"/>
  <c r="AZ378" i="8"/>
  <c r="AZ421" i="8"/>
  <c r="BG135" i="8"/>
  <c r="AZ188" i="8"/>
  <c r="AZ283" i="8"/>
  <c r="BG375" i="8"/>
  <c r="AZ186" i="8"/>
  <c r="BG435" i="8"/>
  <c r="AZ233" i="8"/>
  <c r="AZ306" i="8"/>
  <c r="AZ122" i="8"/>
  <c r="AZ112" i="8"/>
  <c r="AY30" i="8"/>
  <c r="BG320" i="8"/>
  <c r="BG305" i="8"/>
  <c r="AZ128" i="8"/>
  <c r="AZ228" i="8"/>
  <c r="AZ412" i="8"/>
  <c r="AZ296" i="8"/>
  <c r="AZ428" i="8"/>
  <c r="BG420" i="8"/>
  <c r="AZ231" i="8"/>
  <c r="AZ432" i="8"/>
  <c r="BG330" i="8"/>
  <c r="AZ353" i="8"/>
  <c r="AI105" i="8"/>
  <c r="AZ496" i="8"/>
  <c r="AZ508" i="8"/>
  <c r="BG315" i="8"/>
  <c r="BG430" i="8"/>
  <c r="BG270" i="8"/>
  <c r="BG500" i="8"/>
  <c r="AW35" i="8"/>
  <c r="AY25" i="8"/>
  <c r="BG425" i="8"/>
  <c r="AZ161" i="8"/>
  <c r="AZ316" i="8"/>
  <c r="AZ482" i="8"/>
  <c r="AZ366" i="8"/>
  <c r="AZ142" i="8"/>
  <c r="AL94" i="8"/>
  <c r="AY29" i="8"/>
  <c r="AM89" i="8"/>
  <c r="AJ104" i="8"/>
  <c r="AT54" i="8"/>
  <c r="AS59" i="8"/>
  <c r="AZ172" i="8"/>
  <c r="AZ442" i="8"/>
  <c r="BG285" i="8"/>
  <c r="AZ331" i="8"/>
  <c r="AZ343" i="8"/>
  <c r="AZ327" i="8"/>
  <c r="BG505" i="8"/>
  <c r="AJ100" i="8"/>
  <c r="AZ437" i="8"/>
  <c r="BB14" i="8"/>
  <c r="AZ328" i="8"/>
  <c r="BG255" i="8"/>
  <c r="AZ212" i="8"/>
  <c r="BG350" i="8"/>
  <c r="AZ426" i="8"/>
  <c r="AZ138" i="8"/>
  <c r="AZ217" i="8"/>
  <c r="BG230" i="8"/>
  <c r="AZ226" i="8"/>
  <c r="BG115" i="8"/>
  <c r="BG325" i="8"/>
  <c r="AZ332" i="8"/>
  <c r="AZ292" i="8"/>
  <c r="AZ317" i="8"/>
  <c r="BG380" i="8"/>
  <c r="AS55" i="8"/>
  <c r="AZ311" i="8"/>
  <c r="AZ402" i="8"/>
  <c r="AZ502" i="8"/>
  <c r="AZ436" i="8"/>
  <c r="AZ167" i="8"/>
  <c r="BG195" i="8"/>
  <c r="AZ396" i="8"/>
  <c r="BG400" i="8"/>
  <c r="BG355" i="8"/>
  <c r="BG240" i="8"/>
  <c r="AZ417" i="8"/>
  <c r="AZ146" i="8"/>
  <c r="BG140" i="8"/>
  <c r="AR60" i="8"/>
  <c r="AZ192" i="8"/>
  <c r="AP70" i="8"/>
  <c r="AZ253" i="8"/>
  <c r="AZ446" i="8"/>
  <c r="AZ472" i="8"/>
  <c r="AZ433" i="8"/>
  <c r="BG450" i="8"/>
  <c r="BG480" i="8"/>
  <c r="AZ501" i="8"/>
  <c r="AZ407" i="8"/>
  <c r="BG345" i="8"/>
  <c r="AZ453" i="8"/>
  <c r="AZ383" i="8"/>
  <c r="AZ451" i="8"/>
  <c r="AZ153" i="8"/>
  <c r="BG145" i="8"/>
  <c r="AZ181" i="8"/>
  <c r="AZ242" i="8"/>
  <c r="AZ202" i="8"/>
  <c r="AZ376" i="8"/>
  <c r="AZ503" i="8"/>
  <c r="AZ288" i="8"/>
  <c r="AZ483" i="8"/>
  <c r="AZ387" i="8"/>
  <c r="BG165" i="8"/>
  <c r="AZ236" i="8"/>
  <c r="AZ282" i="8"/>
  <c r="AZ176" i="8"/>
  <c r="AZ388" i="8"/>
  <c r="AZ488" i="8"/>
  <c r="AZ322" i="8"/>
  <c r="BG440" i="8"/>
  <c r="AZ243" i="8"/>
  <c r="AZ206" i="8"/>
  <c r="AZ352" i="8"/>
  <c r="AZ302" i="8"/>
  <c r="AZ337" i="8"/>
  <c r="AZ401" i="8"/>
  <c r="AZ183" i="8"/>
  <c r="AZ137" i="8"/>
  <c r="AZ126" i="8"/>
  <c r="AZ422" i="8"/>
  <c r="AZ263" i="8"/>
  <c r="AZ323" i="8"/>
  <c r="AZ356" i="8"/>
  <c r="BH190" i="8" l="1"/>
  <c r="AK104" i="8"/>
  <c r="AR69" i="8"/>
  <c r="BA24" i="8"/>
  <c r="AZ34" i="8"/>
  <c r="BA422" i="8"/>
  <c r="BA401" i="8"/>
  <c r="BA206" i="8"/>
  <c r="BA488" i="8"/>
  <c r="BA236" i="8"/>
  <c r="BA288" i="8"/>
  <c r="BA242" i="8"/>
  <c r="BA451" i="8"/>
  <c r="BA407" i="8"/>
  <c r="BA433" i="8"/>
  <c r="AQ70" i="8"/>
  <c r="BA146" i="8"/>
  <c r="BH400" i="8"/>
  <c r="BA436" i="8"/>
  <c r="AT55" i="8"/>
  <c r="BA332" i="8"/>
  <c r="BH230" i="8"/>
  <c r="BH350" i="8"/>
  <c r="BC14" i="8"/>
  <c r="BA327" i="8"/>
  <c r="BA442" i="8"/>
  <c r="BA142" i="8"/>
  <c r="BA161" i="8"/>
  <c r="BH500" i="8"/>
  <c r="BA508" i="8"/>
  <c r="BH330" i="8"/>
  <c r="BA428" i="8"/>
  <c r="BA128" i="8"/>
  <c r="BA112" i="8"/>
  <c r="BH435" i="8"/>
  <c r="BA283" i="8"/>
  <c r="BA378" i="8"/>
  <c r="BH310" i="8"/>
  <c r="BA301" i="8"/>
  <c r="BA156" i="8"/>
  <c r="BA471" i="8"/>
  <c r="BA303" i="8"/>
  <c r="BA291" i="8"/>
  <c r="BA136" i="8"/>
  <c r="BA127" i="8"/>
  <c r="BA158" i="8"/>
  <c r="BA237" i="8"/>
  <c r="BH290" i="8"/>
  <c r="BA377" i="8"/>
  <c r="BA20" i="8"/>
  <c r="BH495" i="8"/>
  <c r="BA177" i="8"/>
  <c r="BH185" i="8"/>
  <c r="BA221" i="8"/>
  <c r="BA162" i="8"/>
  <c r="BH180" i="8"/>
  <c r="BA397" i="8"/>
  <c r="BH360" i="8"/>
  <c r="BH470" i="8"/>
  <c r="BA321" i="8"/>
  <c r="BH485" i="8"/>
  <c r="BA346" i="8"/>
  <c r="BA213" i="8"/>
  <c r="BA498" i="8"/>
  <c r="BA477" i="8"/>
  <c r="BA497" i="8"/>
  <c r="BA187" i="8"/>
  <c r="BA298" i="8"/>
  <c r="BA458" i="8"/>
  <c r="BA427" i="8"/>
  <c r="BA467" i="8"/>
  <c r="BA493" i="8"/>
  <c r="BH460" i="8"/>
  <c r="BH175" i="8"/>
  <c r="BA143" i="8"/>
  <c r="BA123" i="8"/>
  <c r="BA118" i="8"/>
  <c r="BA117" i="8"/>
  <c r="AV45" i="8"/>
  <c r="BA326" i="8"/>
  <c r="BA447" i="8"/>
  <c r="BA408" i="8"/>
  <c r="BA448" i="8"/>
  <c r="BA251" i="8"/>
  <c r="BA413" i="8"/>
  <c r="BH335" i="8"/>
  <c r="BA506" i="8"/>
  <c r="BA513" i="8"/>
  <c r="BA197" i="8"/>
  <c r="BA276" i="8"/>
  <c r="BA148" i="8"/>
  <c r="AN89" i="8"/>
  <c r="AQ74" i="8"/>
  <c r="AL99" i="8"/>
  <c r="AO84" i="8"/>
  <c r="BA356" i="8"/>
  <c r="BA126" i="8"/>
  <c r="BA337" i="8"/>
  <c r="BA243" i="8"/>
  <c r="BA388" i="8"/>
  <c r="BH165" i="8"/>
  <c r="BA503" i="8"/>
  <c r="BA181" i="8"/>
  <c r="BA383" i="8"/>
  <c r="BA501" i="8"/>
  <c r="BA472" i="8"/>
  <c r="BA192" i="8"/>
  <c r="BA417" i="8"/>
  <c r="BA396" i="8"/>
  <c r="BA502" i="8"/>
  <c r="BH380" i="8"/>
  <c r="BH325" i="8"/>
  <c r="BA217" i="8"/>
  <c r="BA212" i="8"/>
  <c r="BA437" i="8"/>
  <c r="BA343" i="8"/>
  <c r="BA172" i="8"/>
  <c r="BA366" i="8"/>
  <c r="BH425" i="8"/>
  <c r="BH270" i="8"/>
  <c r="BA496" i="8"/>
  <c r="BA432" i="8"/>
  <c r="BA296" i="8"/>
  <c r="BH305" i="8"/>
  <c r="BA122" i="8"/>
  <c r="BA186" i="8"/>
  <c r="BA188" i="8"/>
  <c r="BA157" i="8"/>
  <c r="BH415" i="8"/>
  <c r="BA281" i="8"/>
  <c r="BA371" i="8"/>
  <c r="BA462" i="8"/>
  <c r="BH410" i="8"/>
  <c r="AN85" i="8"/>
  <c r="BH265" i="8"/>
  <c r="BA463" i="8"/>
  <c r="BH365" i="8"/>
  <c r="BA457" i="8"/>
  <c r="BH405" i="8"/>
  <c r="BA272" i="8"/>
  <c r="BH130" i="8"/>
  <c r="BA166" i="8"/>
  <c r="BH465" i="8"/>
  <c r="BA491" i="8"/>
  <c r="BA287" i="8"/>
  <c r="BA141" i="8"/>
  <c r="AM90" i="8"/>
  <c r="AL95" i="8"/>
  <c r="BH210" i="8"/>
  <c r="BA443" i="8"/>
  <c r="AU50" i="8"/>
  <c r="BA133" i="8"/>
  <c r="BA357" i="8"/>
  <c r="BA216" i="8"/>
  <c r="BA121" i="8"/>
  <c r="BA256" i="8"/>
  <c r="BA486" i="8"/>
  <c r="BH155" i="8"/>
  <c r="BA307" i="8"/>
  <c r="BA268" i="8"/>
  <c r="BH445" i="8"/>
  <c r="BA222" i="8"/>
  <c r="BH275" i="8"/>
  <c r="BA441" i="8"/>
  <c r="BA261" i="8"/>
  <c r="BH385" i="8"/>
  <c r="BA163" i="8"/>
  <c r="BA381" i="8"/>
  <c r="BH225" i="8"/>
  <c r="BA193" i="8"/>
  <c r="BA277" i="8"/>
  <c r="AP75" i="8"/>
  <c r="BA411" i="8"/>
  <c r="BA452" i="8"/>
  <c r="BA362" i="8"/>
  <c r="BA348" i="8"/>
  <c r="BA466" i="8"/>
  <c r="BA476" i="8"/>
  <c r="BA338" i="8"/>
  <c r="BA438" i="8"/>
  <c r="BA223" i="8"/>
  <c r="AR65" i="8"/>
  <c r="AT59" i="8"/>
  <c r="AZ29" i="8"/>
  <c r="AV49" i="8"/>
  <c r="AX39" i="8"/>
  <c r="AS64" i="8"/>
  <c r="AJ109" i="8"/>
  <c r="BA323" i="8"/>
  <c r="BA137" i="8"/>
  <c r="BA302" i="8"/>
  <c r="BH440" i="8"/>
  <c r="BA176" i="8"/>
  <c r="BA387" i="8"/>
  <c r="BA376" i="8"/>
  <c r="BH145" i="8"/>
  <c r="BA453" i="8"/>
  <c r="BH480" i="8"/>
  <c r="BA446" i="8"/>
  <c r="AS60" i="8"/>
  <c r="BH240" i="8"/>
  <c r="BH195" i="8"/>
  <c r="BA402" i="8"/>
  <c r="BA317" i="8"/>
  <c r="BH115" i="8"/>
  <c r="BA138" i="8"/>
  <c r="BH255" i="8"/>
  <c r="AK100" i="8"/>
  <c r="BA331" i="8"/>
  <c r="BA482" i="8"/>
  <c r="AZ25" i="8"/>
  <c r="BH430" i="8"/>
  <c r="AJ105" i="8"/>
  <c r="BA231" i="8"/>
  <c r="BA412" i="8"/>
  <c r="BH320" i="8"/>
  <c r="BA306" i="8"/>
  <c r="BH135" i="8"/>
  <c r="BA511" i="8"/>
  <c r="BA218" i="8"/>
  <c r="BA512" i="8"/>
  <c r="AJ110" i="8"/>
  <c r="BA368" i="8"/>
  <c r="BA111" i="8"/>
  <c r="BA403" i="8"/>
  <c r="BA416" i="8"/>
  <c r="BA178" i="8"/>
  <c r="BA196" i="8"/>
  <c r="BA241" i="8"/>
  <c r="BA182" i="8"/>
  <c r="BH490" i="8"/>
  <c r="BA367" i="8"/>
  <c r="BA246" i="8"/>
  <c r="BA351" i="8"/>
  <c r="BH395" i="8"/>
  <c r="BA418" i="8"/>
  <c r="BA342" i="8"/>
  <c r="BH205" i="8"/>
  <c r="BA278" i="8"/>
  <c r="BA131" i="8"/>
  <c r="BA151" i="8"/>
  <c r="BA492" i="8"/>
  <c r="BH120" i="8"/>
  <c r="BA478" i="8"/>
  <c r="BA116" i="8"/>
  <c r="BA168" i="8"/>
  <c r="BA393" i="8"/>
  <c r="BA266" i="8"/>
  <c r="BA312" i="8"/>
  <c r="BA341" i="8"/>
  <c r="BA431" i="8"/>
  <c r="BA258" i="8"/>
  <c r="BA207" i="8"/>
  <c r="BA297" i="8"/>
  <c r="BH510" i="8"/>
  <c r="BA211" i="8"/>
  <c r="BH220" i="8"/>
  <c r="BH125" i="8"/>
  <c r="BA318" i="8"/>
  <c r="BH235" i="8"/>
  <c r="BA398" i="8"/>
  <c r="BA382" i="8"/>
  <c r="BA267" i="8"/>
  <c r="BH300" i="8"/>
  <c r="BA203" i="8"/>
  <c r="BA473" i="8"/>
  <c r="BA507" i="8"/>
  <c r="BH170" i="8"/>
  <c r="BB15" i="8"/>
  <c r="BA273" i="8"/>
  <c r="BA468" i="8"/>
  <c r="BA363" i="8"/>
  <c r="AU54" i="8"/>
  <c r="AM94" i="8"/>
  <c r="AP79" i="8"/>
  <c r="BB19" i="8"/>
  <c r="AW44" i="8"/>
  <c r="BA263" i="8"/>
  <c r="BA183" i="8"/>
  <c r="BA352" i="8"/>
  <c r="BA322" i="8"/>
  <c r="BA282" i="8"/>
  <c r="BA483" i="8"/>
  <c r="BA202" i="8"/>
  <c r="BA153" i="8"/>
  <c r="BH345" i="8"/>
  <c r="BH450" i="8"/>
  <c r="BA253" i="8"/>
  <c r="BH140" i="8"/>
  <c r="BH355" i="8"/>
  <c r="BA167" i="8"/>
  <c r="BA311" i="8"/>
  <c r="BA292" i="8"/>
  <c r="BA226" i="8"/>
  <c r="BA426" i="8"/>
  <c r="BA328" i="8"/>
  <c r="BH505" i="8"/>
  <c r="BH285" i="8"/>
  <c r="BA316" i="8"/>
  <c r="AX35" i="8"/>
  <c r="BH315" i="8"/>
  <c r="BA353" i="8"/>
  <c r="BH420" i="8"/>
  <c r="BA228" i="8"/>
  <c r="AZ30" i="8"/>
  <c r="BA233" i="8"/>
  <c r="BH375" i="8"/>
  <c r="BA421" i="8"/>
  <c r="AW40" i="8"/>
  <c r="BA481" i="8"/>
  <c r="BA347" i="8"/>
  <c r="BH340" i="8"/>
  <c r="BA392" i="8"/>
  <c r="AO80" i="8"/>
  <c r="BA152" i="8"/>
  <c r="BH250" i="8"/>
  <c r="BA227" i="8"/>
  <c r="BA257" i="8"/>
  <c r="BA201" i="8"/>
  <c r="BA113" i="8"/>
  <c r="BA248" i="8"/>
  <c r="BA147" i="8"/>
  <c r="BA461" i="8"/>
  <c r="BA173" i="8"/>
  <c r="BA361" i="8"/>
  <c r="BA313" i="8"/>
  <c r="BH370" i="8"/>
  <c r="BA487" i="8"/>
  <c r="BA232" i="8"/>
  <c r="BH280" i="8"/>
  <c r="BA262" i="8"/>
  <c r="BA308" i="8"/>
  <c r="BA406" i="8"/>
  <c r="BA391" i="8"/>
  <c r="BA208" i="8"/>
  <c r="BH215" i="8"/>
  <c r="BH200" i="8"/>
  <c r="BH475" i="8"/>
  <c r="BA372" i="8"/>
  <c r="BA336" i="8"/>
  <c r="BA132" i="8"/>
  <c r="BA358" i="8"/>
  <c r="BH245" i="8"/>
  <c r="BA286" i="8"/>
  <c r="BA373" i="8"/>
  <c r="BH390" i="8"/>
  <c r="BH455" i="8"/>
  <c r="BH160" i="8"/>
  <c r="BA423" i="8"/>
  <c r="BA252" i="8"/>
  <c r="BA247" i="8"/>
  <c r="BA456" i="8"/>
  <c r="BA333" i="8"/>
  <c r="BH260" i="8"/>
  <c r="BA198" i="8"/>
  <c r="BA191" i="8"/>
  <c r="BA293" i="8"/>
  <c r="BA171" i="8"/>
  <c r="BA386" i="8"/>
  <c r="BA238" i="8"/>
  <c r="BH150" i="8"/>
  <c r="BA271" i="8"/>
  <c r="BH295" i="8"/>
  <c r="BI190" i="8" l="1"/>
  <c r="BB311" i="8"/>
  <c r="BB367" i="8"/>
  <c r="BI115" i="8"/>
  <c r="BB323" i="8"/>
  <c r="BB223" i="8"/>
  <c r="BB466" i="8"/>
  <c r="BB411" i="8"/>
  <c r="BI225" i="8"/>
  <c r="BB261" i="8"/>
  <c r="BI445" i="8"/>
  <c r="BB486" i="8"/>
  <c r="BB357" i="8"/>
  <c r="BI130" i="8"/>
  <c r="BB496" i="8"/>
  <c r="BB172" i="8"/>
  <c r="BB217" i="8"/>
  <c r="BB396" i="8"/>
  <c r="BB501" i="8"/>
  <c r="BI165" i="8"/>
  <c r="BB126" i="8"/>
  <c r="BB197" i="8"/>
  <c r="BB413" i="8"/>
  <c r="BB447" i="8"/>
  <c r="BB118" i="8"/>
  <c r="BI460" i="8"/>
  <c r="BB458" i="8"/>
  <c r="BB477" i="8"/>
  <c r="BI485" i="8"/>
  <c r="BB397" i="8"/>
  <c r="BI185" i="8"/>
  <c r="BB377" i="8"/>
  <c r="BB127" i="8"/>
  <c r="BB471" i="8"/>
  <c r="BB378" i="8"/>
  <c r="BB128" i="8"/>
  <c r="BI500" i="8"/>
  <c r="BB327" i="8"/>
  <c r="BB332" i="8"/>
  <c r="BB146" i="8"/>
  <c r="BB451" i="8"/>
  <c r="BB488" i="8"/>
  <c r="BC19" i="8"/>
  <c r="BB286" i="8"/>
  <c r="BI250" i="8"/>
  <c r="BB253" i="8"/>
  <c r="BB258" i="8"/>
  <c r="BB218" i="8"/>
  <c r="BI210" i="8"/>
  <c r="AQ79" i="8"/>
  <c r="AK109" i="8"/>
  <c r="BA29" i="8"/>
  <c r="AO89" i="8"/>
  <c r="BB24" i="8"/>
  <c r="AR74" i="8"/>
  <c r="BA34" i="8"/>
  <c r="BI160" i="8"/>
  <c r="BB487" i="8"/>
  <c r="BB228" i="8"/>
  <c r="BI170" i="8"/>
  <c r="BB478" i="8"/>
  <c r="BB131" i="8"/>
  <c r="BB111" i="8"/>
  <c r="AK105" i="8"/>
  <c r="BB176" i="8"/>
  <c r="BI365" i="8"/>
  <c r="BI295" i="8"/>
  <c r="BB386" i="8"/>
  <c r="BB198" i="8"/>
  <c r="BB247" i="8"/>
  <c r="BI455" i="8"/>
  <c r="BI245" i="8"/>
  <c r="BB372" i="8"/>
  <c r="BB208" i="8"/>
  <c r="BB262" i="8"/>
  <c r="BI370" i="8"/>
  <c r="BB461" i="8"/>
  <c r="BB201" i="8"/>
  <c r="BB152" i="8"/>
  <c r="BB347" i="8"/>
  <c r="BI375" i="8"/>
  <c r="BI420" i="8"/>
  <c r="BB316" i="8"/>
  <c r="BB426" i="8"/>
  <c r="BB167" i="8"/>
  <c r="BI450" i="8"/>
  <c r="BB483" i="8"/>
  <c r="BB183" i="8"/>
  <c r="BB468" i="8"/>
  <c r="BB507" i="8"/>
  <c r="BB267" i="8"/>
  <c r="BB318" i="8"/>
  <c r="BI510" i="8"/>
  <c r="BB431" i="8"/>
  <c r="BB393" i="8"/>
  <c r="BI120" i="8"/>
  <c r="BB278" i="8"/>
  <c r="BI395" i="8"/>
  <c r="BI490" i="8"/>
  <c r="BB178" i="8"/>
  <c r="BB368" i="8"/>
  <c r="BB511" i="8"/>
  <c r="BI320" i="8"/>
  <c r="BI430" i="8"/>
  <c r="AL100" i="8"/>
  <c r="BB317" i="8"/>
  <c r="AT60" i="8"/>
  <c r="BI145" i="8"/>
  <c r="BI440" i="8"/>
  <c r="BB438" i="8"/>
  <c r="BB348" i="8"/>
  <c r="AQ75" i="8"/>
  <c r="BB381" i="8"/>
  <c r="BB441" i="8"/>
  <c r="BB268" i="8"/>
  <c r="BB256" i="8"/>
  <c r="BB133" i="8"/>
  <c r="AM95" i="8"/>
  <c r="BB491" i="8"/>
  <c r="BB272" i="8"/>
  <c r="BB463" i="8"/>
  <c r="BB462" i="8"/>
  <c r="BB157" i="8"/>
  <c r="BI305" i="8"/>
  <c r="BI270" i="8"/>
  <c r="BB343" i="8"/>
  <c r="BI325" i="8"/>
  <c r="BB417" i="8"/>
  <c r="BB383" i="8"/>
  <c r="BB388" i="8"/>
  <c r="BB356" i="8"/>
  <c r="BB513" i="8"/>
  <c r="BB251" i="8"/>
  <c r="BB326" i="8"/>
  <c r="BB123" i="8"/>
  <c r="BB493" i="8"/>
  <c r="BB298" i="8"/>
  <c r="BB498" i="8"/>
  <c r="BB321" i="8"/>
  <c r="BI180" i="8"/>
  <c r="BB177" i="8"/>
  <c r="BI290" i="8"/>
  <c r="BB136" i="8"/>
  <c r="BB156" i="8"/>
  <c r="BB283" i="8"/>
  <c r="BB428" i="8"/>
  <c r="BB161" i="8"/>
  <c r="BD14" i="8"/>
  <c r="AU55" i="8"/>
  <c r="AR70" i="8"/>
  <c r="BB242" i="8"/>
  <c r="BB206" i="8"/>
  <c r="BI215" i="8"/>
  <c r="BB421" i="8"/>
  <c r="BB202" i="8"/>
  <c r="BB211" i="8"/>
  <c r="BB196" i="8"/>
  <c r="BB453" i="8"/>
  <c r="BI410" i="8"/>
  <c r="AN94" i="8"/>
  <c r="AT64" i="8"/>
  <c r="AU59" i="8"/>
  <c r="AP84" i="8"/>
  <c r="AS69" i="8"/>
  <c r="AW49" i="8"/>
  <c r="BB238" i="8"/>
  <c r="BB336" i="8"/>
  <c r="BB113" i="8"/>
  <c r="AY35" i="8"/>
  <c r="BB363" i="8"/>
  <c r="BI235" i="8"/>
  <c r="BB418" i="8"/>
  <c r="BI240" i="8"/>
  <c r="BB122" i="8"/>
  <c r="BB171" i="8"/>
  <c r="BI260" i="8"/>
  <c r="BB252" i="8"/>
  <c r="BI390" i="8"/>
  <c r="BB358" i="8"/>
  <c r="BI475" i="8"/>
  <c r="BB391" i="8"/>
  <c r="BI280" i="8"/>
  <c r="BB313" i="8"/>
  <c r="BB147" i="8"/>
  <c r="BB257" i="8"/>
  <c r="AP80" i="8"/>
  <c r="BB481" i="8"/>
  <c r="BB233" i="8"/>
  <c r="BB353" i="8"/>
  <c r="BI285" i="8"/>
  <c r="BB226" i="8"/>
  <c r="BI355" i="8"/>
  <c r="BI345" i="8"/>
  <c r="BB282" i="8"/>
  <c r="BB263" i="8"/>
  <c r="BB273" i="8"/>
  <c r="BB473" i="8"/>
  <c r="BB382" i="8"/>
  <c r="BI125" i="8"/>
  <c r="BB297" i="8"/>
  <c r="BB341" i="8"/>
  <c r="BB168" i="8"/>
  <c r="BB492" i="8"/>
  <c r="BI205" i="8"/>
  <c r="BB351" i="8"/>
  <c r="BB182" i="8"/>
  <c r="BB416" i="8"/>
  <c r="AK110" i="8"/>
  <c r="BI135" i="8"/>
  <c r="BB412" i="8"/>
  <c r="BA25" i="8"/>
  <c r="BI255" i="8"/>
  <c r="BB402" i="8"/>
  <c r="BB446" i="8"/>
  <c r="BB376" i="8"/>
  <c r="BB302" i="8"/>
  <c r="BB338" i="8"/>
  <c r="BB362" i="8"/>
  <c r="BB277" i="8"/>
  <c r="BB163" i="8"/>
  <c r="BI275" i="8"/>
  <c r="BB307" i="8"/>
  <c r="BB121" i="8"/>
  <c r="AV50" i="8"/>
  <c r="AN90" i="8"/>
  <c r="BI465" i="8"/>
  <c r="BI405" i="8"/>
  <c r="BI265" i="8"/>
  <c r="BB371" i="8"/>
  <c r="BB188" i="8"/>
  <c r="BB296" i="8"/>
  <c r="BI425" i="8"/>
  <c r="BB437" i="8"/>
  <c r="BI380" i="8"/>
  <c r="BB192" i="8"/>
  <c r="BB181" i="8"/>
  <c r="BB243" i="8"/>
  <c r="BB148" i="8"/>
  <c r="BB506" i="8"/>
  <c r="BB448" i="8"/>
  <c r="AW45" i="8"/>
  <c r="BB143" i="8"/>
  <c r="BB467" i="8"/>
  <c r="BB187" i="8"/>
  <c r="BB213" i="8"/>
  <c r="BI470" i="8"/>
  <c r="BB162" i="8"/>
  <c r="BI495" i="8"/>
  <c r="BB237" i="8"/>
  <c r="BB291" i="8"/>
  <c r="BB301" i="8"/>
  <c r="BI435" i="8"/>
  <c r="BI330" i="8"/>
  <c r="BB142" i="8"/>
  <c r="BI350" i="8"/>
  <c r="BB436" i="8"/>
  <c r="BB433" i="8"/>
  <c r="BB288" i="8"/>
  <c r="BB401" i="8"/>
  <c r="BB456" i="8"/>
  <c r="BB173" i="8"/>
  <c r="BB328" i="8"/>
  <c r="BI300" i="8"/>
  <c r="BB306" i="8"/>
  <c r="BB287" i="8"/>
  <c r="AX44" i="8"/>
  <c r="AV54" i="8"/>
  <c r="AY39" i="8"/>
  <c r="AM99" i="8"/>
  <c r="AL104" i="8"/>
  <c r="BB191" i="8"/>
  <c r="BB308" i="8"/>
  <c r="BI340" i="8"/>
  <c r="BB352" i="8"/>
  <c r="BB266" i="8"/>
  <c r="BB331" i="8"/>
  <c r="BI415" i="8"/>
  <c r="BB271" i="8"/>
  <c r="BI150" i="8"/>
  <c r="BB293" i="8"/>
  <c r="BB333" i="8"/>
  <c r="BB423" i="8"/>
  <c r="BB373" i="8"/>
  <c r="BB132" i="8"/>
  <c r="BI200" i="8"/>
  <c r="BB406" i="8"/>
  <c r="BB232" i="8"/>
  <c r="BB361" i="8"/>
  <c r="BB248" i="8"/>
  <c r="BB227" i="8"/>
  <c r="BB392" i="8"/>
  <c r="AX40" i="8"/>
  <c r="BA30" i="8"/>
  <c r="BI315" i="8"/>
  <c r="BI505" i="8"/>
  <c r="BB292" i="8"/>
  <c r="BI140" i="8"/>
  <c r="BB153" i="8"/>
  <c r="BB322" i="8"/>
  <c r="BC15" i="8"/>
  <c r="BB203" i="8"/>
  <c r="BB398" i="8"/>
  <c r="BI220" i="8"/>
  <c r="BB207" i="8"/>
  <c r="BB312" i="8"/>
  <c r="BB116" i="8"/>
  <c r="BB151" i="8"/>
  <c r="BB342" i="8"/>
  <c r="BB246" i="8"/>
  <c r="BB241" i="8"/>
  <c r="BB403" i="8"/>
  <c r="BB512" i="8"/>
  <c r="BB231" i="8"/>
  <c r="BB482" i="8"/>
  <c r="BB138" i="8"/>
  <c r="BI195" i="8"/>
  <c r="BI480" i="8"/>
  <c r="BB387" i="8"/>
  <c r="BB137" i="8"/>
  <c r="AS65" i="8"/>
  <c r="BB476" i="8"/>
  <c r="BB452" i="8"/>
  <c r="BB193" i="8"/>
  <c r="BI385" i="8"/>
  <c r="BB222" i="8"/>
  <c r="BI155" i="8"/>
  <c r="BB216" i="8"/>
  <c r="BB443" i="8"/>
  <c r="BB141" i="8"/>
  <c r="BB166" i="8"/>
  <c r="BB457" i="8"/>
  <c r="AO85" i="8"/>
  <c r="BB281" i="8"/>
  <c r="BB186" i="8"/>
  <c r="BB432" i="8"/>
  <c r="BB366" i="8"/>
  <c r="BB212" i="8"/>
  <c r="BB502" i="8"/>
  <c r="BB472" i="8"/>
  <c r="BB503" i="8"/>
  <c r="BB337" i="8"/>
  <c r="BB276" i="8"/>
  <c r="BI335" i="8"/>
  <c r="BB408" i="8"/>
  <c r="BB117" i="8"/>
  <c r="BI175" i="8"/>
  <c r="BB427" i="8"/>
  <c r="BB497" i="8"/>
  <c r="BB346" i="8"/>
  <c r="BI360" i="8"/>
  <c r="BB221" i="8"/>
  <c r="BB20" i="8"/>
  <c r="BB158" i="8"/>
  <c r="BB303" i="8"/>
  <c r="BI310" i="8"/>
  <c r="BB112" i="8"/>
  <c r="BB508" i="8"/>
  <c r="BB442" i="8"/>
  <c r="BI230" i="8"/>
  <c r="BI400" i="8"/>
  <c r="BB407" i="8"/>
  <c r="BB236" i="8"/>
  <c r="BB422" i="8"/>
  <c r="BJ190" i="8" l="1"/>
  <c r="BJ400" i="8"/>
  <c r="BC112" i="8"/>
  <c r="BC20" i="8"/>
  <c r="BC497" i="8"/>
  <c r="BC408" i="8"/>
  <c r="BC503" i="8"/>
  <c r="BC366" i="8"/>
  <c r="AP85" i="8"/>
  <c r="BC443" i="8"/>
  <c r="BJ385" i="8"/>
  <c r="AT65" i="8"/>
  <c r="BJ195" i="8"/>
  <c r="BC246" i="8"/>
  <c r="BC312" i="8"/>
  <c r="BC203" i="8"/>
  <c r="BJ140" i="8"/>
  <c r="BB30" i="8"/>
  <c r="BC248" i="8"/>
  <c r="BJ200" i="8"/>
  <c r="BC333" i="8"/>
  <c r="BJ415" i="8"/>
  <c r="BJ340" i="8"/>
  <c r="BC287" i="8"/>
  <c r="BC173" i="8"/>
  <c r="BC433" i="8"/>
  <c r="BJ330" i="8"/>
  <c r="BC237" i="8"/>
  <c r="BC213" i="8"/>
  <c r="AX45" i="8"/>
  <c r="BC243" i="8"/>
  <c r="BC437" i="8"/>
  <c r="BC371" i="8"/>
  <c r="AO90" i="8"/>
  <c r="BJ275" i="8"/>
  <c r="BC338" i="8"/>
  <c r="BC402" i="8"/>
  <c r="BJ135" i="8"/>
  <c r="BC351" i="8"/>
  <c r="BC341" i="8"/>
  <c r="BC473" i="8"/>
  <c r="BJ345" i="8"/>
  <c r="BC353" i="8"/>
  <c r="BC257" i="8"/>
  <c r="BC391" i="8"/>
  <c r="BC252" i="8"/>
  <c r="BJ240" i="8"/>
  <c r="AZ35" i="8"/>
  <c r="BC196" i="8"/>
  <c r="BJ215" i="8"/>
  <c r="AV55" i="8"/>
  <c r="BC283" i="8"/>
  <c r="BC177" i="8"/>
  <c r="BC298" i="8"/>
  <c r="BC251" i="8"/>
  <c r="BC383" i="8"/>
  <c r="BJ270" i="8"/>
  <c r="BC463" i="8"/>
  <c r="BC133" i="8"/>
  <c r="BC381" i="8"/>
  <c r="BJ440" i="8"/>
  <c r="AM100" i="8"/>
  <c r="BC368" i="8"/>
  <c r="BC278" i="8"/>
  <c r="BJ510" i="8"/>
  <c r="BC468" i="8"/>
  <c r="BC167" i="8"/>
  <c r="BJ375" i="8"/>
  <c r="BC461" i="8"/>
  <c r="BC372" i="8"/>
  <c r="BC198" i="8"/>
  <c r="BC176" i="8"/>
  <c r="BC478" i="8"/>
  <c r="BJ160" i="8"/>
  <c r="BJ210" i="8"/>
  <c r="BJ250" i="8"/>
  <c r="BC451" i="8"/>
  <c r="BJ500" i="8"/>
  <c r="BC127" i="8"/>
  <c r="BJ485" i="8"/>
  <c r="BC118" i="8"/>
  <c r="BC126" i="8"/>
  <c r="BC217" i="8"/>
  <c r="BC357" i="8"/>
  <c r="BJ225" i="8"/>
  <c r="BC323" i="8"/>
  <c r="AP89" i="8"/>
  <c r="AZ39" i="8"/>
  <c r="AT69" i="8"/>
  <c r="AO94" i="8"/>
  <c r="BB34" i="8"/>
  <c r="BB29" i="8"/>
  <c r="AU64" i="8"/>
  <c r="BC422" i="8"/>
  <c r="BJ230" i="8"/>
  <c r="BJ310" i="8"/>
  <c r="BC221" i="8"/>
  <c r="BC427" i="8"/>
  <c r="BJ335" i="8"/>
  <c r="BC472" i="8"/>
  <c r="BC432" i="8"/>
  <c r="BC457" i="8"/>
  <c r="BC216" i="8"/>
  <c r="BC193" i="8"/>
  <c r="BC137" i="8"/>
  <c r="BC138" i="8"/>
  <c r="BC512" i="8"/>
  <c r="BC342" i="8"/>
  <c r="BC207" i="8"/>
  <c r="BD15" i="8"/>
  <c r="BC292" i="8"/>
  <c r="AY40" i="8"/>
  <c r="BC361" i="8"/>
  <c r="BC132" i="8"/>
  <c r="BC293" i="8"/>
  <c r="BC331" i="8"/>
  <c r="BC308" i="8"/>
  <c r="BC306" i="8"/>
  <c r="BC456" i="8"/>
  <c r="BC436" i="8"/>
  <c r="BJ435" i="8"/>
  <c r="BJ495" i="8"/>
  <c r="BC187" i="8"/>
  <c r="BC448" i="8"/>
  <c r="BC181" i="8"/>
  <c r="BJ425" i="8"/>
  <c r="BJ265" i="8"/>
  <c r="AW50" i="8"/>
  <c r="BC163" i="8"/>
  <c r="BC302" i="8"/>
  <c r="BJ255" i="8"/>
  <c r="AL110" i="8"/>
  <c r="BJ205" i="8"/>
  <c r="BC297" i="8"/>
  <c r="BC273" i="8"/>
  <c r="BJ355" i="8"/>
  <c r="BC233" i="8"/>
  <c r="BC147" i="8"/>
  <c r="BJ475" i="8"/>
  <c r="BJ260" i="8"/>
  <c r="BC418" i="8"/>
  <c r="BC113" i="8"/>
  <c r="BC211" i="8"/>
  <c r="BC206" i="8"/>
  <c r="BC156" i="8"/>
  <c r="BJ180" i="8"/>
  <c r="BC493" i="8"/>
  <c r="BC513" i="8"/>
  <c r="BC417" i="8"/>
  <c r="BJ305" i="8"/>
  <c r="BC272" i="8"/>
  <c r="BC256" i="8"/>
  <c r="AR75" i="8"/>
  <c r="BJ145" i="8"/>
  <c r="BJ430" i="8"/>
  <c r="BC178" i="8"/>
  <c r="BJ120" i="8"/>
  <c r="BC318" i="8"/>
  <c r="BC183" i="8"/>
  <c r="BC426" i="8"/>
  <c r="BC347" i="8"/>
  <c r="BJ370" i="8"/>
  <c r="BJ245" i="8"/>
  <c r="BC386" i="8"/>
  <c r="AL105" i="8"/>
  <c r="BJ170" i="8"/>
  <c r="BC218" i="8"/>
  <c r="BC286" i="8"/>
  <c r="BC146" i="8"/>
  <c r="BC128" i="8"/>
  <c r="BC377" i="8"/>
  <c r="BC477" i="8"/>
  <c r="BC447" i="8"/>
  <c r="BJ165" i="8"/>
  <c r="BC172" i="8"/>
  <c r="BC486" i="8"/>
  <c r="BC411" i="8"/>
  <c r="BJ115" i="8"/>
  <c r="AN99" i="8"/>
  <c r="AW54" i="8"/>
  <c r="AQ84" i="8"/>
  <c r="AS74" i="8"/>
  <c r="AL109" i="8"/>
  <c r="BD19" i="8"/>
  <c r="BC276" i="8"/>
  <c r="BJ155" i="8"/>
  <c r="BC387" i="8"/>
  <c r="BC403" i="8"/>
  <c r="BC151" i="8"/>
  <c r="BJ220" i="8"/>
  <c r="BC322" i="8"/>
  <c r="BJ505" i="8"/>
  <c r="BC392" i="8"/>
  <c r="BC232" i="8"/>
  <c r="BC373" i="8"/>
  <c r="BJ150" i="8"/>
  <c r="BC266" i="8"/>
  <c r="BC191" i="8"/>
  <c r="BJ300" i="8"/>
  <c r="BC401" i="8"/>
  <c r="BJ350" i="8"/>
  <c r="BC301" i="8"/>
  <c r="BC162" i="8"/>
  <c r="BC467" i="8"/>
  <c r="BC506" i="8"/>
  <c r="BC192" i="8"/>
  <c r="BC296" i="8"/>
  <c r="BJ405" i="8"/>
  <c r="BC121" i="8"/>
  <c r="BC277" i="8"/>
  <c r="BC376" i="8"/>
  <c r="BB25" i="8"/>
  <c r="BC416" i="8"/>
  <c r="BC492" i="8"/>
  <c r="BJ125" i="8"/>
  <c r="BC263" i="8"/>
  <c r="BC226" i="8"/>
  <c r="BC481" i="8"/>
  <c r="BC313" i="8"/>
  <c r="BC358" i="8"/>
  <c r="BC171" i="8"/>
  <c r="BJ235" i="8"/>
  <c r="BC336" i="8"/>
  <c r="BJ410" i="8"/>
  <c r="BC202" i="8"/>
  <c r="BC242" i="8"/>
  <c r="BC161" i="8"/>
  <c r="BC136" i="8"/>
  <c r="BC321" i="8"/>
  <c r="BC123" i="8"/>
  <c r="BC356" i="8"/>
  <c r="BJ325" i="8"/>
  <c r="BC157" i="8"/>
  <c r="BC491" i="8"/>
  <c r="BC268" i="8"/>
  <c r="BC348" i="8"/>
  <c r="AU60" i="8"/>
  <c r="BJ320" i="8"/>
  <c r="BJ490" i="8"/>
  <c r="BC393" i="8"/>
  <c r="BC267" i="8"/>
  <c r="BC483" i="8"/>
  <c r="BC316" i="8"/>
  <c r="BC152" i="8"/>
  <c r="BC262" i="8"/>
  <c r="BJ455" i="8"/>
  <c r="BJ295" i="8"/>
  <c r="BC111" i="8"/>
  <c r="BC228" i="8"/>
  <c r="BC258" i="8"/>
  <c r="BC332" i="8"/>
  <c r="BC378" i="8"/>
  <c r="BJ185" i="8"/>
  <c r="BC458" i="8"/>
  <c r="BC413" i="8"/>
  <c r="BC501" i="8"/>
  <c r="BC496" i="8"/>
  <c r="BJ445" i="8"/>
  <c r="BC466" i="8"/>
  <c r="BC367" i="8"/>
  <c r="BC442" i="8"/>
  <c r="BJ360" i="8"/>
  <c r="BC452" i="8"/>
  <c r="AM104" i="8"/>
  <c r="AY44" i="8"/>
  <c r="AV59" i="8"/>
  <c r="BC24" i="8"/>
  <c r="AR79" i="8"/>
  <c r="AX49" i="8"/>
  <c r="BC236" i="8"/>
  <c r="BC303" i="8"/>
  <c r="BJ175" i="8"/>
  <c r="BC502" i="8"/>
  <c r="BC186" i="8"/>
  <c r="BC166" i="8"/>
  <c r="BC482" i="8"/>
  <c r="BC407" i="8"/>
  <c r="BC508" i="8"/>
  <c r="BC158" i="8"/>
  <c r="BC346" i="8"/>
  <c r="BC117" i="8"/>
  <c r="BC337" i="8"/>
  <c r="BC212" i="8"/>
  <c r="BC281" i="8"/>
  <c r="BC141" i="8"/>
  <c r="BC222" i="8"/>
  <c r="BC476" i="8"/>
  <c r="BJ480" i="8"/>
  <c r="BC231" i="8"/>
  <c r="BC241" i="8"/>
  <c r="BC116" i="8"/>
  <c r="BC398" i="8"/>
  <c r="BC153" i="8"/>
  <c r="BJ315" i="8"/>
  <c r="BC227" i="8"/>
  <c r="BC406" i="8"/>
  <c r="BC423" i="8"/>
  <c r="BC271" i="8"/>
  <c r="BC352" i="8"/>
  <c r="BC328" i="8"/>
  <c r="BC288" i="8"/>
  <c r="BC142" i="8"/>
  <c r="BC291" i="8"/>
  <c r="BJ470" i="8"/>
  <c r="BC143" i="8"/>
  <c r="BC148" i="8"/>
  <c r="BJ380" i="8"/>
  <c r="BC188" i="8"/>
  <c r="BJ465" i="8"/>
  <c r="BC307" i="8"/>
  <c r="BC362" i="8"/>
  <c r="BC446" i="8"/>
  <c r="BC412" i="8"/>
  <c r="BC182" i="8"/>
  <c r="BC168" i="8"/>
  <c r="BC382" i="8"/>
  <c r="BC282" i="8"/>
  <c r="BJ285" i="8"/>
  <c r="AQ80" i="8"/>
  <c r="BJ280" i="8"/>
  <c r="BJ390" i="8"/>
  <c r="BC122" i="8"/>
  <c r="BC363" i="8"/>
  <c r="BC238" i="8"/>
  <c r="BC453" i="8"/>
  <c r="BC421" i="8"/>
  <c r="AS70" i="8"/>
  <c r="BC428" i="8"/>
  <c r="BJ290" i="8"/>
  <c r="BC498" i="8"/>
  <c r="BC326" i="8"/>
  <c r="BC388" i="8"/>
  <c r="BC343" i="8"/>
  <c r="BC462" i="8"/>
  <c r="AN95" i="8"/>
  <c r="BC441" i="8"/>
  <c r="BC438" i="8"/>
  <c r="BC317" i="8"/>
  <c r="BC511" i="8"/>
  <c r="BJ395" i="8"/>
  <c r="BC431" i="8"/>
  <c r="BC507" i="8"/>
  <c r="BJ450" i="8"/>
  <c r="BJ420" i="8"/>
  <c r="BC201" i="8"/>
  <c r="BC208" i="8"/>
  <c r="BC247" i="8"/>
  <c r="BJ365" i="8"/>
  <c r="BC131" i="8"/>
  <c r="BC487" i="8"/>
  <c r="BC253" i="8"/>
  <c r="BC488" i="8"/>
  <c r="BC327" i="8"/>
  <c r="BC471" i="8"/>
  <c r="BC397" i="8"/>
  <c r="BJ460" i="8"/>
  <c r="BC197" i="8"/>
  <c r="BC396" i="8"/>
  <c r="BJ130" i="8"/>
  <c r="BC261" i="8"/>
  <c r="BC223" i="8"/>
  <c r="BC311" i="8"/>
  <c r="BK190" i="8" l="1"/>
  <c r="AS79" i="8"/>
  <c r="AN104" i="8"/>
  <c r="AX54" i="8"/>
  <c r="BC29" i="8"/>
  <c r="BA39" i="8"/>
  <c r="BD261" i="8"/>
  <c r="BK460" i="8"/>
  <c r="BD488" i="8"/>
  <c r="BK365" i="8"/>
  <c r="BK420" i="8"/>
  <c r="BK395" i="8"/>
  <c r="BD441" i="8"/>
  <c r="BD388" i="8"/>
  <c r="BD428" i="8"/>
  <c r="BD238" i="8"/>
  <c r="BK280" i="8"/>
  <c r="BD382" i="8"/>
  <c r="BD446" i="8"/>
  <c r="BD188" i="8"/>
  <c r="BK470" i="8"/>
  <c r="BD328" i="8"/>
  <c r="BD406" i="8"/>
  <c r="BD398" i="8"/>
  <c r="BK480" i="8"/>
  <c r="BD281" i="8"/>
  <c r="BD346" i="8"/>
  <c r="BD482" i="8"/>
  <c r="BK175" i="8"/>
  <c r="BD367" i="8"/>
  <c r="BD501" i="8"/>
  <c r="BD378" i="8"/>
  <c r="BD111" i="8"/>
  <c r="BD152" i="8"/>
  <c r="BD393" i="8"/>
  <c r="BD348" i="8"/>
  <c r="BK325" i="8"/>
  <c r="BD136" i="8"/>
  <c r="BK410" i="8"/>
  <c r="BD358" i="8"/>
  <c r="BD263" i="8"/>
  <c r="BC25" i="8"/>
  <c r="BK405" i="8"/>
  <c r="BD467" i="8"/>
  <c r="BD401" i="8"/>
  <c r="BK150" i="8"/>
  <c r="BK505" i="8"/>
  <c r="BD403" i="8"/>
  <c r="BD486" i="8"/>
  <c r="BD477" i="8"/>
  <c r="BD286" i="8"/>
  <c r="BD386" i="8"/>
  <c r="BD426" i="8"/>
  <c r="BD178" i="8"/>
  <c r="BD256" i="8"/>
  <c r="BD513" i="8"/>
  <c r="BD206" i="8"/>
  <c r="BK260" i="8"/>
  <c r="BK355" i="8"/>
  <c r="AM110" i="8"/>
  <c r="AX50" i="8"/>
  <c r="BD448" i="8"/>
  <c r="BD436" i="8"/>
  <c r="BD331" i="8"/>
  <c r="AZ40" i="8"/>
  <c r="BD342" i="8"/>
  <c r="BD193" i="8"/>
  <c r="BD472" i="8"/>
  <c r="BK310" i="8"/>
  <c r="BD357" i="8"/>
  <c r="BK485" i="8"/>
  <c r="BK250" i="8"/>
  <c r="BD176" i="8"/>
  <c r="BK375" i="8"/>
  <c r="BD278" i="8"/>
  <c r="BD381" i="8"/>
  <c r="BD383" i="8"/>
  <c r="BD283" i="8"/>
  <c r="BA35" i="8"/>
  <c r="BD257" i="8"/>
  <c r="BD341" i="8"/>
  <c r="BD338" i="8"/>
  <c r="BD437" i="8"/>
  <c r="BD237" i="8"/>
  <c r="BD287" i="8"/>
  <c r="BK200" i="8"/>
  <c r="BD203" i="8"/>
  <c r="BK195" i="8"/>
  <c r="AQ85" i="8"/>
  <c r="BD497" i="8"/>
  <c r="BD24" i="8"/>
  <c r="AM109" i="8"/>
  <c r="AO99" i="8"/>
  <c r="BC34" i="8"/>
  <c r="AQ89" i="8"/>
  <c r="BK130" i="8"/>
  <c r="BD397" i="8"/>
  <c r="BD253" i="8"/>
  <c r="BD247" i="8"/>
  <c r="BK450" i="8"/>
  <c r="BD511" i="8"/>
  <c r="AO95" i="8"/>
  <c r="BD326" i="8"/>
  <c r="AT70" i="8"/>
  <c r="BD363" i="8"/>
  <c r="AR80" i="8"/>
  <c r="BD168" i="8"/>
  <c r="BD362" i="8"/>
  <c r="BK380" i="8"/>
  <c r="BD291" i="8"/>
  <c r="BD352" i="8"/>
  <c r="BD227" i="8"/>
  <c r="BD116" i="8"/>
  <c r="BD476" i="8"/>
  <c r="BD212" i="8"/>
  <c r="BD158" i="8"/>
  <c r="BD166" i="8"/>
  <c r="BD303" i="8"/>
  <c r="BD452" i="8"/>
  <c r="BD466" i="8"/>
  <c r="BD413" i="8"/>
  <c r="BD332" i="8"/>
  <c r="BK295" i="8"/>
  <c r="BD316" i="8"/>
  <c r="BK490" i="8"/>
  <c r="BD268" i="8"/>
  <c r="BD356" i="8"/>
  <c r="BD161" i="8"/>
  <c r="BD336" i="8"/>
  <c r="BD313" i="8"/>
  <c r="BK125" i="8"/>
  <c r="BD376" i="8"/>
  <c r="BD296" i="8"/>
  <c r="BD162" i="8"/>
  <c r="BK300" i="8"/>
  <c r="BD373" i="8"/>
  <c r="BD322" i="8"/>
  <c r="BD387" i="8"/>
  <c r="BD172" i="8"/>
  <c r="BD377" i="8"/>
  <c r="BD218" i="8"/>
  <c r="BK245" i="8"/>
  <c r="BD183" i="8"/>
  <c r="BK430" i="8"/>
  <c r="BD272" i="8"/>
  <c r="BD493" i="8"/>
  <c r="BD211" i="8"/>
  <c r="BK475" i="8"/>
  <c r="BD273" i="8"/>
  <c r="BK255" i="8"/>
  <c r="BK265" i="8"/>
  <c r="BD187" i="8"/>
  <c r="BD456" i="8"/>
  <c r="BD293" i="8"/>
  <c r="BD292" i="8"/>
  <c r="BD512" i="8"/>
  <c r="BD216" i="8"/>
  <c r="BK335" i="8"/>
  <c r="BK230" i="8"/>
  <c r="BD217" i="8"/>
  <c r="BD127" i="8"/>
  <c r="BK210" i="8"/>
  <c r="BD198" i="8"/>
  <c r="BD167" i="8"/>
  <c r="BD368" i="8"/>
  <c r="BD133" i="8"/>
  <c r="BD251" i="8"/>
  <c r="AW55" i="8"/>
  <c r="BK240" i="8"/>
  <c r="BD353" i="8"/>
  <c r="BD351" i="8"/>
  <c r="BK275" i="8"/>
  <c r="BD243" i="8"/>
  <c r="BK330" i="8"/>
  <c r="BK340" i="8"/>
  <c r="BD248" i="8"/>
  <c r="BD312" i="8"/>
  <c r="AU65" i="8"/>
  <c r="BD366" i="8"/>
  <c r="BD20" i="8"/>
  <c r="AW59" i="8"/>
  <c r="AT74" i="8"/>
  <c r="AP94" i="8"/>
  <c r="BD311" i="8"/>
  <c r="BD396" i="8"/>
  <c r="BD471" i="8"/>
  <c r="BD487" i="8"/>
  <c r="BD208" i="8"/>
  <c r="BD507" i="8"/>
  <c r="BD317" i="8"/>
  <c r="BD462" i="8"/>
  <c r="BD498" i="8"/>
  <c r="BD421" i="8"/>
  <c r="BD122" i="8"/>
  <c r="BK285" i="8"/>
  <c r="BD182" i="8"/>
  <c r="BD307" i="8"/>
  <c r="BD148" i="8"/>
  <c r="BD142" i="8"/>
  <c r="BD271" i="8"/>
  <c r="BK315" i="8"/>
  <c r="BD241" i="8"/>
  <c r="BD222" i="8"/>
  <c r="BD337" i="8"/>
  <c r="BD508" i="8"/>
  <c r="BD186" i="8"/>
  <c r="BD236" i="8"/>
  <c r="BK360" i="8"/>
  <c r="BK445" i="8"/>
  <c r="BD458" i="8"/>
  <c r="BD258" i="8"/>
  <c r="BK455" i="8"/>
  <c r="BD483" i="8"/>
  <c r="BK320" i="8"/>
  <c r="BD491" i="8"/>
  <c r="BD123" i="8"/>
  <c r="BD242" i="8"/>
  <c r="BK235" i="8"/>
  <c r="BD481" i="8"/>
  <c r="BD492" i="8"/>
  <c r="BD277" i="8"/>
  <c r="BD192" i="8"/>
  <c r="BD301" i="8"/>
  <c r="BD191" i="8"/>
  <c r="BD232" i="8"/>
  <c r="BK220" i="8"/>
  <c r="BK155" i="8"/>
  <c r="BK115" i="8"/>
  <c r="BK165" i="8"/>
  <c r="BD128" i="8"/>
  <c r="BK170" i="8"/>
  <c r="BK370" i="8"/>
  <c r="BD318" i="8"/>
  <c r="BK145" i="8"/>
  <c r="BK305" i="8"/>
  <c r="BK180" i="8"/>
  <c r="BD113" i="8"/>
  <c r="BD147" i="8"/>
  <c r="BD297" i="8"/>
  <c r="BD302" i="8"/>
  <c r="BK425" i="8"/>
  <c r="BK495" i="8"/>
  <c r="BD306" i="8"/>
  <c r="BD132" i="8"/>
  <c r="BE15" i="8"/>
  <c r="BD138" i="8"/>
  <c r="BD457" i="8"/>
  <c r="BD427" i="8"/>
  <c r="BD422" i="8"/>
  <c r="BD323" i="8"/>
  <c r="BD126" i="8"/>
  <c r="BK500" i="8"/>
  <c r="BK160" i="8"/>
  <c r="BD372" i="8"/>
  <c r="BD468" i="8"/>
  <c r="AN100" i="8"/>
  <c r="BD463" i="8"/>
  <c r="BD298" i="8"/>
  <c r="BK215" i="8"/>
  <c r="BD252" i="8"/>
  <c r="BK345" i="8"/>
  <c r="BK135" i="8"/>
  <c r="AP90" i="8"/>
  <c r="AY45" i="8"/>
  <c r="BD433" i="8"/>
  <c r="BK415" i="8"/>
  <c r="BC30" i="8"/>
  <c r="BD246" i="8"/>
  <c r="BK385" i="8"/>
  <c r="BD503" i="8"/>
  <c r="BD112" i="8"/>
  <c r="AY49" i="8"/>
  <c r="AZ44" i="8"/>
  <c r="AR84" i="8"/>
  <c r="AV64" i="8"/>
  <c r="AU69" i="8"/>
  <c r="BD223" i="8"/>
  <c r="BD197" i="8"/>
  <c r="BD327" i="8"/>
  <c r="BD131" i="8"/>
  <c r="BD201" i="8"/>
  <c r="BD431" i="8"/>
  <c r="BD438" i="8"/>
  <c r="BD343" i="8"/>
  <c r="BK290" i="8"/>
  <c r="BD453" i="8"/>
  <c r="BK390" i="8"/>
  <c r="BD282" i="8"/>
  <c r="BD412" i="8"/>
  <c r="BK465" i="8"/>
  <c r="BD143" i="8"/>
  <c r="BD288" i="8"/>
  <c r="BD423" i="8"/>
  <c r="BD153" i="8"/>
  <c r="BD231" i="8"/>
  <c r="BD141" i="8"/>
  <c r="BD117" i="8"/>
  <c r="BD407" i="8"/>
  <c r="BD502" i="8"/>
  <c r="BD442" i="8"/>
  <c r="BD496" i="8"/>
  <c r="BK185" i="8"/>
  <c r="BD228" i="8"/>
  <c r="BD262" i="8"/>
  <c r="BD267" i="8"/>
  <c r="AV60" i="8"/>
  <c r="BD157" i="8"/>
  <c r="BD321" i="8"/>
  <c r="BD202" i="8"/>
  <c r="BD171" i="8"/>
  <c r="BD226" i="8"/>
  <c r="BD416" i="8"/>
  <c r="BD121" i="8"/>
  <c r="BD506" i="8"/>
  <c r="BK350" i="8"/>
  <c r="BD266" i="8"/>
  <c r="BD392" i="8"/>
  <c r="BD151" i="8"/>
  <c r="BD276" i="8"/>
  <c r="BD411" i="8"/>
  <c r="BD447" i="8"/>
  <c r="BD146" i="8"/>
  <c r="AM105" i="8"/>
  <c r="BD347" i="8"/>
  <c r="BK120" i="8"/>
  <c r="AS75" i="8"/>
  <c r="BD417" i="8"/>
  <c r="BD156" i="8"/>
  <c r="BD418" i="8"/>
  <c r="BD233" i="8"/>
  <c r="BK205" i="8"/>
  <c r="BD163" i="8"/>
  <c r="BD181" i="8"/>
  <c r="BK435" i="8"/>
  <c r="BD308" i="8"/>
  <c r="BD361" i="8"/>
  <c r="BD207" i="8"/>
  <c r="BD137" i="8"/>
  <c r="BD432" i="8"/>
  <c r="BD221" i="8"/>
  <c r="BK225" i="8"/>
  <c r="BD118" i="8"/>
  <c r="BD451" i="8"/>
  <c r="BD478" i="8"/>
  <c r="BD461" i="8"/>
  <c r="BK510" i="8"/>
  <c r="BK440" i="8"/>
  <c r="BK270" i="8"/>
  <c r="BD177" i="8"/>
  <c r="BD196" i="8"/>
  <c r="BD391" i="8"/>
  <c r="BD473" i="8"/>
  <c r="BD402" i="8"/>
  <c r="BD371" i="8"/>
  <c r="BD213" i="8"/>
  <c r="BD173" i="8"/>
  <c r="BD333" i="8"/>
  <c r="BK140" i="8"/>
  <c r="BD443" i="8"/>
  <c r="BD408" i="8"/>
  <c r="BK400" i="8"/>
  <c r="BL190" i="8" l="1"/>
  <c r="BA44" i="8"/>
  <c r="AX59" i="8"/>
  <c r="AP99" i="8"/>
  <c r="BD29" i="8"/>
  <c r="BE408" i="8"/>
  <c r="BE333" i="8"/>
  <c r="BE402" i="8"/>
  <c r="BE177" i="8"/>
  <c r="BE461" i="8"/>
  <c r="BL225" i="8"/>
  <c r="BE207" i="8"/>
  <c r="BE181" i="8"/>
  <c r="BE418" i="8"/>
  <c r="BL120" i="8"/>
  <c r="BE447" i="8"/>
  <c r="BE392" i="8"/>
  <c r="BE121" i="8"/>
  <c r="BE202" i="8"/>
  <c r="BE267" i="8"/>
  <c r="BE496" i="8"/>
  <c r="BE117" i="8"/>
  <c r="BE423" i="8"/>
  <c r="BE412" i="8"/>
  <c r="BL290" i="8"/>
  <c r="BE201" i="8"/>
  <c r="BE223" i="8"/>
  <c r="BL385" i="8"/>
  <c r="BE433" i="8"/>
  <c r="BL345" i="8"/>
  <c r="BE463" i="8"/>
  <c r="BL160" i="8"/>
  <c r="BE422" i="8"/>
  <c r="BF15" i="8"/>
  <c r="BL425" i="8"/>
  <c r="BE113" i="8"/>
  <c r="BE318" i="8"/>
  <c r="BL165" i="8"/>
  <c r="BE232" i="8"/>
  <c r="BE277" i="8"/>
  <c r="BE242" i="8"/>
  <c r="BE483" i="8"/>
  <c r="BL445" i="8"/>
  <c r="BE508" i="8"/>
  <c r="BL315" i="8"/>
  <c r="BE307" i="8"/>
  <c r="BE421" i="8"/>
  <c r="BE507" i="8"/>
  <c r="BE396" i="8"/>
  <c r="BE312" i="8"/>
  <c r="BE243" i="8"/>
  <c r="BL240" i="8"/>
  <c r="BE368" i="8"/>
  <c r="BE127" i="8"/>
  <c r="BE216" i="8"/>
  <c r="BE456" i="8"/>
  <c r="BE273" i="8"/>
  <c r="BE272" i="8"/>
  <c r="BE218" i="8"/>
  <c r="BE322" i="8"/>
  <c r="BE296" i="8"/>
  <c r="BE336" i="8"/>
  <c r="BL490" i="8"/>
  <c r="BE413" i="8"/>
  <c r="BE166" i="8"/>
  <c r="BE116" i="8"/>
  <c r="BL380" i="8"/>
  <c r="BE363" i="8"/>
  <c r="BE511" i="8"/>
  <c r="BE397" i="8"/>
  <c r="AR85" i="8"/>
  <c r="BE287" i="8"/>
  <c r="BE341" i="8"/>
  <c r="BE383" i="8"/>
  <c r="BE176" i="8"/>
  <c r="BL310" i="8"/>
  <c r="BA40" i="8"/>
  <c r="AY50" i="8"/>
  <c r="BE206" i="8"/>
  <c r="BE426" i="8"/>
  <c r="BE486" i="8"/>
  <c r="BE401" i="8"/>
  <c r="BE263" i="8"/>
  <c r="BL325" i="8"/>
  <c r="BE111" i="8"/>
  <c r="BL175" i="8"/>
  <c r="BL480" i="8"/>
  <c r="BL470" i="8"/>
  <c r="BL280" i="8"/>
  <c r="BE441" i="8"/>
  <c r="BE488" i="8"/>
  <c r="AV69" i="8"/>
  <c r="AZ49" i="8"/>
  <c r="AN109" i="8"/>
  <c r="AY54" i="8"/>
  <c r="BE443" i="8"/>
  <c r="BE173" i="8"/>
  <c r="BE473" i="8"/>
  <c r="BL270" i="8"/>
  <c r="BE478" i="8"/>
  <c r="BE221" i="8"/>
  <c r="BE361" i="8"/>
  <c r="BE163" i="8"/>
  <c r="BE156" i="8"/>
  <c r="BE347" i="8"/>
  <c r="BE411" i="8"/>
  <c r="BE266" i="8"/>
  <c r="BE416" i="8"/>
  <c r="BE321" i="8"/>
  <c r="BE262" i="8"/>
  <c r="BE442" i="8"/>
  <c r="BE141" i="8"/>
  <c r="BE288" i="8"/>
  <c r="BE282" i="8"/>
  <c r="BE343" i="8"/>
  <c r="BE131" i="8"/>
  <c r="BE246" i="8"/>
  <c r="AZ45" i="8"/>
  <c r="BE252" i="8"/>
  <c r="AO100" i="8"/>
  <c r="BL500" i="8"/>
  <c r="BE427" i="8"/>
  <c r="BE132" i="8"/>
  <c r="BE302" i="8"/>
  <c r="BL180" i="8"/>
  <c r="BL370" i="8"/>
  <c r="BL115" i="8"/>
  <c r="BE191" i="8"/>
  <c r="BE492" i="8"/>
  <c r="BE123" i="8"/>
  <c r="BL455" i="8"/>
  <c r="BL360" i="8"/>
  <c r="BE337" i="8"/>
  <c r="BE271" i="8"/>
  <c r="BE182" i="8"/>
  <c r="BE498" i="8"/>
  <c r="BE208" i="8"/>
  <c r="BE311" i="8"/>
  <c r="BE20" i="8"/>
  <c r="BE248" i="8"/>
  <c r="BL275" i="8"/>
  <c r="AX55" i="8"/>
  <c r="BE167" i="8"/>
  <c r="BE217" i="8"/>
  <c r="BE512" i="8"/>
  <c r="BE187" i="8"/>
  <c r="BL475" i="8"/>
  <c r="BL430" i="8"/>
  <c r="BE377" i="8"/>
  <c r="BE373" i="8"/>
  <c r="BE376" i="8"/>
  <c r="BE161" i="8"/>
  <c r="BE316" i="8"/>
  <c r="BE466" i="8"/>
  <c r="BE158" i="8"/>
  <c r="BE227" i="8"/>
  <c r="BE362" i="8"/>
  <c r="AU70" i="8"/>
  <c r="BL450" i="8"/>
  <c r="BL130" i="8"/>
  <c r="BL195" i="8"/>
  <c r="BE237" i="8"/>
  <c r="BE257" i="8"/>
  <c r="BE381" i="8"/>
  <c r="BL250" i="8"/>
  <c r="BE472" i="8"/>
  <c r="BE331" i="8"/>
  <c r="AN110" i="8"/>
  <c r="BE513" i="8"/>
  <c r="BE386" i="8"/>
  <c r="BE403" i="8"/>
  <c r="BE467" i="8"/>
  <c r="BE358" i="8"/>
  <c r="BE348" i="8"/>
  <c r="BE378" i="8"/>
  <c r="BE482" i="8"/>
  <c r="BE398" i="8"/>
  <c r="BE188" i="8"/>
  <c r="BE238" i="8"/>
  <c r="BL395" i="8"/>
  <c r="BL460" i="8"/>
  <c r="AW64" i="8"/>
  <c r="AQ94" i="8"/>
  <c r="AR89" i="8"/>
  <c r="AO104" i="8"/>
  <c r="BE213" i="8"/>
  <c r="BE391" i="8"/>
  <c r="BL440" i="8"/>
  <c r="BE451" i="8"/>
  <c r="BE432" i="8"/>
  <c r="BE308" i="8"/>
  <c r="BL205" i="8"/>
  <c r="BE417" i="8"/>
  <c r="AN105" i="8"/>
  <c r="BE276" i="8"/>
  <c r="BL350" i="8"/>
  <c r="BE226" i="8"/>
  <c r="BE157" i="8"/>
  <c r="BE228" i="8"/>
  <c r="BE502" i="8"/>
  <c r="BE231" i="8"/>
  <c r="BE143" i="8"/>
  <c r="BL390" i="8"/>
  <c r="BE438" i="8"/>
  <c r="BE327" i="8"/>
  <c r="BE112" i="8"/>
  <c r="BD30" i="8"/>
  <c r="AQ90" i="8"/>
  <c r="BL215" i="8"/>
  <c r="BE468" i="8"/>
  <c r="BE126" i="8"/>
  <c r="BE457" i="8"/>
  <c r="BE306" i="8"/>
  <c r="BE297" i="8"/>
  <c r="BL305" i="8"/>
  <c r="BL170" i="8"/>
  <c r="BL155" i="8"/>
  <c r="BE301" i="8"/>
  <c r="BE481" i="8"/>
  <c r="BE491" i="8"/>
  <c r="BE258" i="8"/>
  <c r="BE236" i="8"/>
  <c r="BE222" i="8"/>
  <c r="BE142" i="8"/>
  <c r="BL285" i="8"/>
  <c r="BE462" i="8"/>
  <c r="BE487" i="8"/>
  <c r="BE366" i="8"/>
  <c r="BL340" i="8"/>
  <c r="BE351" i="8"/>
  <c r="BE251" i="8"/>
  <c r="BE198" i="8"/>
  <c r="BL230" i="8"/>
  <c r="BE292" i="8"/>
  <c r="BL265" i="8"/>
  <c r="BE211" i="8"/>
  <c r="BE183" i="8"/>
  <c r="BE172" i="8"/>
  <c r="BL300" i="8"/>
  <c r="BL125" i="8"/>
  <c r="BE356" i="8"/>
  <c r="BL295" i="8"/>
  <c r="BE452" i="8"/>
  <c r="BE212" i="8"/>
  <c r="BE352" i="8"/>
  <c r="BE168" i="8"/>
  <c r="BE326" i="8"/>
  <c r="BE247" i="8"/>
  <c r="BE203" i="8"/>
  <c r="BE437" i="8"/>
  <c r="BB35" i="8"/>
  <c r="BE278" i="8"/>
  <c r="BL485" i="8"/>
  <c r="BE193" i="8"/>
  <c r="BE436" i="8"/>
  <c r="BL355" i="8"/>
  <c r="BE256" i="8"/>
  <c r="BE286" i="8"/>
  <c r="BL505" i="8"/>
  <c r="BL405" i="8"/>
  <c r="BL410" i="8"/>
  <c r="BE393" i="8"/>
  <c r="BE501" i="8"/>
  <c r="BE346" i="8"/>
  <c r="BE406" i="8"/>
  <c r="BE446" i="8"/>
  <c r="BE428" i="8"/>
  <c r="BL420" i="8"/>
  <c r="BE261" i="8"/>
  <c r="AS84" i="8"/>
  <c r="AU74" i="8"/>
  <c r="BD34" i="8"/>
  <c r="BB39" i="8"/>
  <c r="AT79" i="8"/>
  <c r="BL400" i="8"/>
  <c r="BL140" i="8"/>
  <c r="BE371" i="8"/>
  <c r="BE196" i="8"/>
  <c r="BL510" i="8"/>
  <c r="BE118" i="8"/>
  <c r="BE137" i="8"/>
  <c r="BL435" i="8"/>
  <c r="BE233" i="8"/>
  <c r="AT75" i="8"/>
  <c r="BE146" i="8"/>
  <c r="BE151" i="8"/>
  <c r="BE506" i="8"/>
  <c r="BE171" i="8"/>
  <c r="AW60" i="8"/>
  <c r="BL185" i="8"/>
  <c r="BE407" i="8"/>
  <c r="BE153" i="8"/>
  <c r="BL465" i="8"/>
  <c r="BE453" i="8"/>
  <c r="BE431" i="8"/>
  <c r="BE197" i="8"/>
  <c r="BE503" i="8"/>
  <c r="BL415" i="8"/>
  <c r="BL135" i="8"/>
  <c r="BE298" i="8"/>
  <c r="BE372" i="8"/>
  <c r="BE323" i="8"/>
  <c r="BE138" i="8"/>
  <c r="BL495" i="8"/>
  <c r="BE147" i="8"/>
  <c r="BL145" i="8"/>
  <c r="BE128" i="8"/>
  <c r="BL220" i="8"/>
  <c r="BE192" i="8"/>
  <c r="BL235" i="8"/>
  <c r="BL320" i="8"/>
  <c r="BE458" i="8"/>
  <c r="BE186" i="8"/>
  <c r="BE241" i="8"/>
  <c r="BE148" i="8"/>
  <c r="BE122" i="8"/>
  <c r="BE317" i="8"/>
  <c r="BE471" i="8"/>
  <c r="AV65" i="8"/>
  <c r="BL330" i="8"/>
  <c r="BE353" i="8"/>
  <c r="BE133" i="8"/>
  <c r="BL210" i="8"/>
  <c r="BL335" i="8"/>
  <c r="BE293" i="8"/>
  <c r="BL255" i="8"/>
  <c r="BE493" i="8"/>
  <c r="BL245" i="8"/>
  <c r="BE387" i="8"/>
  <c r="BE162" i="8"/>
  <c r="BE313" i="8"/>
  <c r="BE268" i="8"/>
  <c r="BE332" i="8"/>
  <c r="BE303" i="8"/>
  <c r="BE476" i="8"/>
  <c r="BE291" i="8"/>
  <c r="AS80" i="8"/>
  <c r="AP95" i="8"/>
  <c r="BE253" i="8"/>
  <c r="BE497" i="8"/>
  <c r="BL200" i="8"/>
  <c r="BE338" i="8"/>
  <c r="BE283" i="8"/>
  <c r="BL375" i="8"/>
  <c r="BE357" i="8"/>
  <c r="BE342" i="8"/>
  <c r="BE448" i="8"/>
  <c r="BL260" i="8"/>
  <c r="BE178" i="8"/>
  <c r="BE477" i="8"/>
  <c r="BL150" i="8"/>
  <c r="BD25" i="8"/>
  <c r="BE136" i="8"/>
  <c r="BE152" i="8"/>
  <c r="BE367" i="8"/>
  <c r="BE281" i="8"/>
  <c r="BE328" i="8"/>
  <c r="BE382" i="8"/>
  <c r="BE388" i="8"/>
  <c r="BL365" i="8"/>
  <c r="BM190" i="8" l="1"/>
  <c r="AP104" i="8"/>
  <c r="BA49" i="8"/>
  <c r="BF136" i="8"/>
  <c r="BM365" i="8"/>
  <c r="BF281" i="8"/>
  <c r="BE25" i="8"/>
  <c r="BM260" i="8"/>
  <c r="BM375" i="8"/>
  <c r="BF497" i="8"/>
  <c r="BF291" i="8"/>
  <c r="BF268" i="8"/>
  <c r="BM245" i="8"/>
  <c r="BM335" i="8"/>
  <c r="BM330" i="8"/>
  <c r="BF122" i="8"/>
  <c r="BF458" i="8"/>
  <c r="BM220" i="8"/>
  <c r="BM495" i="8"/>
  <c r="BF298" i="8"/>
  <c r="BF197" i="8"/>
  <c r="BF153" i="8"/>
  <c r="BF171" i="8"/>
  <c r="AU75" i="8"/>
  <c r="BF118" i="8"/>
  <c r="BM140" i="8"/>
  <c r="BM420" i="8"/>
  <c r="BF346" i="8"/>
  <c r="BM405" i="8"/>
  <c r="BM355" i="8"/>
  <c r="BF278" i="8"/>
  <c r="BF247" i="8"/>
  <c r="BF212" i="8"/>
  <c r="BM125" i="8"/>
  <c r="BF211" i="8"/>
  <c r="BF198" i="8"/>
  <c r="BF366" i="8"/>
  <c r="BF142" i="8"/>
  <c r="BF491" i="8"/>
  <c r="BM170" i="8"/>
  <c r="BF457" i="8"/>
  <c r="AR90" i="8"/>
  <c r="BF438" i="8"/>
  <c r="BF502" i="8"/>
  <c r="BM350" i="8"/>
  <c r="BM205" i="8"/>
  <c r="BM440" i="8"/>
  <c r="BM460" i="8"/>
  <c r="BF398" i="8"/>
  <c r="BF358" i="8"/>
  <c r="BF513" i="8"/>
  <c r="BM250" i="8"/>
  <c r="BM195" i="8"/>
  <c r="BF362" i="8"/>
  <c r="BF316" i="8"/>
  <c r="BF377" i="8"/>
  <c r="BF512" i="8"/>
  <c r="BM275" i="8"/>
  <c r="BF208" i="8"/>
  <c r="BF337" i="8"/>
  <c r="BF492" i="8"/>
  <c r="BM180" i="8"/>
  <c r="BM500" i="8"/>
  <c r="BF246" i="8"/>
  <c r="BF288" i="8"/>
  <c r="BF321" i="8"/>
  <c r="BF347" i="8"/>
  <c r="BF221" i="8"/>
  <c r="BF173" i="8"/>
  <c r="BM280" i="8"/>
  <c r="BF111" i="8"/>
  <c r="BF486" i="8"/>
  <c r="BB40" i="8"/>
  <c r="BF341" i="8"/>
  <c r="BF511" i="8"/>
  <c r="BF166" i="8"/>
  <c r="BF296" i="8"/>
  <c r="BF273" i="8"/>
  <c r="BF368" i="8"/>
  <c r="BF396" i="8"/>
  <c r="BM315" i="8"/>
  <c r="BF242" i="8"/>
  <c r="BF318" i="8"/>
  <c r="BF422" i="8"/>
  <c r="BF433" i="8"/>
  <c r="BM290" i="8"/>
  <c r="BF496" i="8"/>
  <c r="BF392" i="8"/>
  <c r="BF181" i="8"/>
  <c r="BF177" i="8"/>
  <c r="AT80" i="8"/>
  <c r="AV74" i="8"/>
  <c r="AS89" i="8"/>
  <c r="AW69" i="8"/>
  <c r="AQ99" i="8"/>
  <c r="BF328" i="8"/>
  <c r="BF357" i="8"/>
  <c r="BF388" i="8"/>
  <c r="BF367" i="8"/>
  <c r="BM150" i="8"/>
  <c r="BF448" i="8"/>
  <c r="BF283" i="8"/>
  <c r="BF253" i="8"/>
  <c r="BF476" i="8"/>
  <c r="BF313" i="8"/>
  <c r="BF493" i="8"/>
  <c r="BM210" i="8"/>
  <c r="AW65" i="8"/>
  <c r="BF148" i="8"/>
  <c r="BM320" i="8"/>
  <c r="BF128" i="8"/>
  <c r="BF138" i="8"/>
  <c r="BM135" i="8"/>
  <c r="BF431" i="8"/>
  <c r="BF407" i="8"/>
  <c r="BF506" i="8"/>
  <c r="BF233" i="8"/>
  <c r="BM510" i="8"/>
  <c r="BM400" i="8"/>
  <c r="BF428" i="8"/>
  <c r="BF501" i="8"/>
  <c r="BM505" i="8"/>
  <c r="BF436" i="8"/>
  <c r="BC35" i="8"/>
  <c r="BF326" i="8"/>
  <c r="BF452" i="8"/>
  <c r="BM300" i="8"/>
  <c r="BM265" i="8"/>
  <c r="BF251" i="8"/>
  <c r="BF487" i="8"/>
  <c r="BF222" i="8"/>
  <c r="BF481" i="8"/>
  <c r="BM305" i="8"/>
  <c r="BF126" i="8"/>
  <c r="BE30" i="8"/>
  <c r="BM390" i="8"/>
  <c r="BF228" i="8"/>
  <c r="BF276" i="8"/>
  <c r="BF308" i="8"/>
  <c r="BF391" i="8"/>
  <c r="BM395" i="8"/>
  <c r="BF482" i="8"/>
  <c r="BF467" i="8"/>
  <c r="AO110" i="8"/>
  <c r="BF381" i="8"/>
  <c r="BM130" i="8"/>
  <c r="BF227" i="8"/>
  <c r="BF161" i="8"/>
  <c r="BM430" i="8"/>
  <c r="BF217" i="8"/>
  <c r="BF248" i="8"/>
  <c r="BF498" i="8"/>
  <c r="BM360" i="8"/>
  <c r="BF191" i="8"/>
  <c r="BF302" i="8"/>
  <c r="AP100" i="8"/>
  <c r="BF131" i="8"/>
  <c r="BF141" i="8"/>
  <c r="BF416" i="8"/>
  <c r="BF156" i="8"/>
  <c r="BF478" i="8"/>
  <c r="BF443" i="8"/>
  <c r="BM470" i="8"/>
  <c r="BM325" i="8"/>
  <c r="BF426" i="8"/>
  <c r="BM310" i="8"/>
  <c r="BF287" i="8"/>
  <c r="BF363" i="8"/>
  <c r="BF413" i="8"/>
  <c r="BF322" i="8"/>
  <c r="BF456" i="8"/>
  <c r="BM240" i="8"/>
  <c r="BF507" i="8"/>
  <c r="BF508" i="8"/>
  <c r="BF277" i="8"/>
  <c r="BF113" i="8"/>
  <c r="BM160" i="8"/>
  <c r="BM385" i="8"/>
  <c r="BF412" i="8"/>
  <c r="BF267" i="8"/>
  <c r="BF447" i="8"/>
  <c r="BF207" i="8"/>
  <c r="BF402" i="8"/>
  <c r="BM200" i="8"/>
  <c r="AU79" i="8"/>
  <c r="AT84" i="8"/>
  <c r="AR94" i="8"/>
  <c r="AZ54" i="8"/>
  <c r="AY59" i="8"/>
  <c r="BF387" i="8"/>
  <c r="BF382" i="8"/>
  <c r="BF152" i="8"/>
  <c r="BF477" i="8"/>
  <c r="BF342" i="8"/>
  <c r="BF338" i="8"/>
  <c r="AQ95" i="8"/>
  <c r="BF303" i="8"/>
  <c r="BF162" i="8"/>
  <c r="BM255" i="8"/>
  <c r="BF133" i="8"/>
  <c r="BF471" i="8"/>
  <c r="BF241" i="8"/>
  <c r="BM235" i="8"/>
  <c r="BM145" i="8"/>
  <c r="BF323" i="8"/>
  <c r="BM415" i="8"/>
  <c r="BF453" i="8"/>
  <c r="BM185" i="8"/>
  <c r="BF151" i="8"/>
  <c r="BM435" i="8"/>
  <c r="BF196" i="8"/>
  <c r="BF446" i="8"/>
  <c r="BF393" i="8"/>
  <c r="BF286" i="8"/>
  <c r="BF193" i="8"/>
  <c r="BF437" i="8"/>
  <c r="BF168" i="8"/>
  <c r="BM295" i="8"/>
  <c r="BF172" i="8"/>
  <c r="BF292" i="8"/>
  <c r="BF351" i="8"/>
  <c r="BF462" i="8"/>
  <c r="BF236" i="8"/>
  <c r="BF301" i="8"/>
  <c r="BF297" i="8"/>
  <c r="BF468" i="8"/>
  <c r="BF112" i="8"/>
  <c r="BF143" i="8"/>
  <c r="BF157" i="8"/>
  <c r="AO105" i="8"/>
  <c r="BF432" i="8"/>
  <c r="BF213" i="8"/>
  <c r="BF238" i="8"/>
  <c r="BF378" i="8"/>
  <c r="BF403" i="8"/>
  <c r="BF331" i="8"/>
  <c r="BF257" i="8"/>
  <c r="BM450" i="8"/>
  <c r="BF158" i="8"/>
  <c r="BF376" i="8"/>
  <c r="BM475" i="8"/>
  <c r="BF167" i="8"/>
  <c r="BF20" i="8"/>
  <c r="BF182" i="8"/>
  <c r="BM455" i="8"/>
  <c r="BM115" i="8"/>
  <c r="BF132" i="8"/>
  <c r="BF252" i="8"/>
  <c r="BF343" i="8"/>
  <c r="BF442" i="8"/>
  <c r="BF266" i="8"/>
  <c r="BF163" i="8"/>
  <c r="BM270" i="8"/>
  <c r="BF488" i="8"/>
  <c r="BM480" i="8"/>
  <c r="BF263" i="8"/>
  <c r="BF206" i="8"/>
  <c r="BF176" i="8"/>
  <c r="AS85" i="8"/>
  <c r="BM380" i="8"/>
  <c r="BM490" i="8"/>
  <c r="BF218" i="8"/>
  <c r="BF216" i="8"/>
  <c r="BF243" i="8"/>
  <c r="BF421" i="8"/>
  <c r="BM445" i="8"/>
  <c r="BF232" i="8"/>
  <c r="BM425" i="8"/>
  <c r="BF463" i="8"/>
  <c r="BF223" i="8"/>
  <c r="BF423" i="8"/>
  <c r="BF202" i="8"/>
  <c r="BM120" i="8"/>
  <c r="BM225" i="8"/>
  <c r="BF333" i="8"/>
  <c r="BF332" i="8"/>
  <c r="BC39" i="8"/>
  <c r="AX64" i="8"/>
  <c r="AO109" i="8"/>
  <c r="BB44" i="8"/>
  <c r="BF178" i="8"/>
  <c r="BF293" i="8"/>
  <c r="BF353" i="8"/>
  <c r="BF317" i="8"/>
  <c r="BF186" i="8"/>
  <c r="BF192" i="8"/>
  <c r="BF147" i="8"/>
  <c r="BF372" i="8"/>
  <c r="BF503" i="8"/>
  <c r="BM465" i="8"/>
  <c r="AX60" i="8"/>
  <c r="BF146" i="8"/>
  <c r="BF137" i="8"/>
  <c r="BF371" i="8"/>
  <c r="BF261" i="8"/>
  <c r="BF406" i="8"/>
  <c r="BM410" i="8"/>
  <c r="BF256" i="8"/>
  <c r="BM485" i="8"/>
  <c r="BF203" i="8"/>
  <c r="BF352" i="8"/>
  <c r="BF356" i="8"/>
  <c r="BF183" i="8"/>
  <c r="BM230" i="8"/>
  <c r="BM340" i="8"/>
  <c r="BM285" i="8"/>
  <c r="BF258" i="8"/>
  <c r="BM155" i="8"/>
  <c r="BF306" i="8"/>
  <c r="BM215" i="8"/>
  <c r="BF327" i="8"/>
  <c r="BF231" i="8"/>
  <c r="BF226" i="8"/>
  <c r="BF417" i="8"/>
  <c r="BF451" i="8"/>
  <c r="BF188" i="8"/>
  <c r="BF348" i="8"/>
  <c r="BF386" i="8"/>
  <c r="BF472" i="8"/>
  <c r="BF237" i="8"/>
  <c r="AV70" i="8"/>
  <c r="BF466" i="8"/>
  <c r="BF373" i="8"/>
  <c r="BF187" i="8"/>
  <c r="AY55" i="8"/>
  <c r="BF311" i="8"/>
  <c r="BF271" i="8"/>
  <c r="BF123" i="8"/>
  <c r="BM370" i="8"/>
  <c r="BF427" i="8"/>
  <c r="BA45" i="8"/>
  <c r="BF282" i="8"/>
  <c r="BF262" i="8"/>
  <c r="BF411" i="8"/>
  <c r="BF361" i="8"/>
  <c r="BF473" i="8"/>
  <c r="BF441" i="8"/>
  <c r="BM175" i="8"/>
  <c r="BF401" i="8"/>
  <c r="AZ50" i="8"/>
  <c r="BF383" i="8"/>
  <c r="BF397" i="8"/>
  <c r="BF116" i="8"/>
  <c r="BF336" i="8"/>
  <c r="BF272" i="8"/>
  <c r="BF127" i="8"/>
  <c r="BF312" i="8"/>
  <c r="BF307" i="8"/>
  <c r="BF483" i="8"/>
  <c r="BM165" i="8"/>
  <c r="BG15" i="8"/>
  <c r="BM345" i="8"/>
  <c r="BF201" i="8"/>
  <c r="BF117" i="8"/>
  <c r="BF121" i="8"/>
  <c r="BF418" i="8"/>
  <c r="BF461" i="8"/>
  <c r="BF408" i="8"/>
  <c r="BN190" i="8" l="1"/>
  <c r="BD39" i="8"/>
  <c r="AZ59" i="8"/>
  <c r="AV79" i="8"/>
  <c r="AT89" i="8"/>
  <c r="BG418" i="8"/>
  <c r="BN345" i="8"/>
  <c r="BG307" i="8"/>
  <c r="BG336" i="8"/>
  <c r="BA50" i="8"/>
  <c r="BG473" i="8"/>
  <c r="BG282" i="8"/>
  <c r="BG123" i="8"/>
  <c r="BG187" i="8"/>
  <c r="BG237" i="8"/>
  <c r="BG188" i="8"/>
  <c r="BG226" i="8"/>
  <c r="BG306" i="8"/>
  <c r="BN340" i="8"/>
  <c r="BG352" i="8"/>
  <c r="BN410" i="8"/>
  <c r="BG137" i="8"/>
  <c r="BG503" i="8"/>
  <c r="BG186" i="8"/>
  <c r="BG178" i="8"/>
  <c r="BN120" i="8"/>
  <c r="BG463" i="8"/>
  <c r="BG421" i="8"/>
  <c r="BN490" i="8"/>
  <c r="BG206" i="8"/>
  <c r="BN270" i="8"/>
  <c r="BG343" i="8"/>
  <c r="BN455" i="8"/>
  <c r="BN475" i="8"/>
  <c r="BG257" i="8"/>
  <c r="BG238" i="8"/>
  <c r="BG157" i="8"/>
  <c r="BG297" i="8"/>
  <c r="BG351" i="8"/>
  <c r="BG168" i="8"/>
  <c r="BG393" i="8"/>
  <c r="BG151" i="8"/>
  <c r="BG323" i="8"/>
  <c r="BG471" i="8"/>
  <c r="BG303" i="8"/>
  <c r="BG477" i="8"/>
  <c r="BG447" i="8"/>
  <c r="BN160" i="8"/>
  <c r="BG507" i="8"/>
  <c r="BG413" i="8"/>
  <c r="BG426" i="8"/>
  <c r="BG478" i="8"/>
  <c r="BG131" i="8"/>
  <c r="BN360" i="8"/>
  <c r="BN430" i="8"/>
  <c r="BG381" i="8"/>
  <c r="BN395" i="8"/>
  <c r="BG228" i="8"/>
  <c r="BN305" i="8"/>
  <c r="BG251" i="8"/>
  <c r="BG326" i="8"/>
  <c r="BG501" i="8"/>
  <c r="BG233" i="8"/>
  <c r="BN135" i="8"/>
  <c r="BG148" i="8"/>
  <c r="BG313" i="8"/>
  <c r="BG448" i="8"/>
  <c r="BG357" i="8"/>
  <c r="BG181" i="8"/>
  <c r="BG433" i="8"/>
  <c r="BN315" i="8"/>
  <c r="BG296" i="8"/>
  <c r="BC40" i="8"/>
  <c r="BG173" i="8"/>
  <c r="BG288" i="8"/>
  <c r="BG492" i="8"/>
  <c r="BG512" i="8"/>
  <c r="BN195" i="8"/>
  <c r="BG398" i="8"/>
  <c r="BN350" i="8"/>
  <c r="BG457" i="8"/>
  <c r="BG366" i="8"/>
  <c r="BG212" i="8"/>
  <c r="BN405" i="8"/>
  <c r="BG118" i="8"/>
  <c r="BG197" i="8"/>
  <c r="BG458" i="8"/>
  <c r="BN245" i="8"/>
  <c r="BN375" i="8"/>
  <c r="BN365" i="8"/>
  <c r="BC44" i="8"/>
  <c r="BA54" i="8"/>
  <c r="AW74" i="8"/>
  <c r="BG121" i="8"/>
  <c r="BH15" i="8"/>
  <c r="BG312" i="8"/>
  <c r="BG116" i="8"/>
  <c r="BG401" i="8"/>
  <c r="BG361" i="8"/>
  <c r="BB45" i="8"/>
  <c r="BG271" i="8"/>
  <c r="BG373" i="8"/>
  <c r="BG472" i="8"/>
  <c r="BG231" i="8"/>
  <c r="BN155" i="8"/>
  <c r="BN230" i="8"/>
  <c r="BG203" i="8"/>
  <c r="BG406" i="8"/>
  <c r="BG146" i="8"/>
  <c r="BG372" i="8"/>
  <c r="BG317" i="8"/>
  <c r="BG332" i="8"/>
  <c r="BG202" i="8"/>
  <c r="BN425" i="8"/>
  <c r="BG243" i="8"/>
  <c r="BN380" i="8"/>
  <c r="BG263" i="8"/>
  <c r="BG163" i="8"/>
  <c r="BG252" i="8"/>
  <c r="BG182" i="8"/>
  <c r="BG376" i="8"/>
  <c r="BG331" i="8"/>
  <c r="BG213" i="8"/>
  <c r="BG143" i="8"/>
  <c r="BG301" i="8"/>
  <c r="BG292" i="8"/>
  <c r="BG437" i="8"/>
  <c r="BG446" i="8"/>
  <c r="BN185" i="8"/>
  <c r="BN145" i="8"/>
  <c r="BG133" i="8"/>
  <c r="AR95" i="8"/>
  <c r="BG152" i="8"/>
  <c r="BN200" i="8"/>
  <c r="BG267" i="8"/>
  <c r="BG113" i="8"/>
  <c r="BN240" i="8"/>
  <c r="BG363" i="8"/>
  <c r="BN325" i="8"/>
  <c r="BG156" i="8"/>
  <c r="AQ100" i="8"/>
  <c r="BG498" i="8"/>
  <c r="BG161" i="8"/>
  <c r="AP110" i="8"/>
  <c r="BG391" i="8"/>
  <c r="BN390" i="8"/>
  <c r="BG481" i="8"/>
  <c r="BN265" i="8"/>
  <c r="BD35" i="8"/>
  <c r="BG428" i="8"/>
  <c r="BG506" i="8"/>
  <c r="BG138" i="8"/>
  <c r="AX65" i="8"/>
  <c r="BG476" i="8"/>
  <c r="BN150" i="8"/>
  <c r="BG328" i="8"/>
  <c r="BG392" i="8"/>
  <c r="BG422" i="8"/>
  <c r="BG396" i="8"/>
  <c r="BG166" i="8"/>
  <c r="BG486" i="8"/>
  <c r="BG221" i="8"/>
  <c r="BG246" i="8"/>
  <c r="BG337" i="8"/>
  <c r="BG377" i="8"/>
  <c r="BN250" i="8"/>
  <c r="BN460" i="8"/>
  <c r="BG502" i="8"/>
  <c r="BN170" i="8"/>
  <c r="BG198" i="8"/>
  <c r="BG247" i="8"/>
  <c r="BG346" i="8"/>
  <c r="AV75" i="8"/>
  <c r="BG298" i="8"/>
  <c r="BG122" i="8"/>
  <c r="BG268" i="8"/>
  <c r="BN260" i="8"/>
  <c r="BG136" i="8"/>
  <c r="AP109" i="8"/>
  <c r="AS94" i="8"/>
  <c r="AR99" i="8"/>
  <c r="BB49" i="8"/>
  <c r="BN165" i="8"/>
  <c r="BG397" i="8"/>
  <c r="BN175" i="8"/>
  <c r="BG411" i="8"/>
  <c r="BG427" i="8"/>
  <c r="BG311" i="8"/>
  <c r="BG466" i="8"/>
  <c r="BG386" i="8"/>
  <c r="BG451" i="8"/>
  <c r="BG327" i="8"/>
  <c r="BG258" i="8"/>
  <c r="BG183" i="8"/>
  <c r="BN485" i="8"/>
  <c r="BG261" i="8"/>
  <c r="AY60" i="8"/>
  <c r="BG147" i="8"/>
  <c r="BG353" i="8"/>
  <c r="BG333" i="8"/>
  <c r="BG423" i="8"/>
  <c r="BG232" i="8"/>
  <c r="BG216" i="8"/>
  <c r="AT85" i="8"/>
  <c r="BN480" i="8"/>
  <c r="BG266" i="8"/>
  <c r="BG132" i="8"/>
  <c r="BG20" i="8"/>
  <c r="BG158" i="8"/>
  <c r="BG403" i="8"/>
  <c r="BG432" i="8"/>
  <c r="BG112" i="8"/>
  <c r="BG236" i="8"/>
  <c r="BG172" i="8"/>
  <c r="BG193" i="8"/>
  <c r="BG196" i="8"/>
  <c r="BG453" i="8"/>
  <c r="BN235" i="8"/>
  <c r="BN255" i="8"/>
  <c r="BG338" i="8"/>
  <c r="BG382" i="8"/>
  <c r="BG402" i="8"/>
  <c r="BG412" i="8"/>
  <c r="BG277" i="8"/>
  <c r="BG456" i="8"/>
  <c r="BG287" i="8"/>
  <c r="BN470" i="8"/>
  <c r="BG416" i="8"/>
  <c r="BG302" i="8"/>
  <c r="BG248" i="8"/>
  <c r="BG227" i="8"/>
  <c r="BG467" i="8"/>
  <c r="BG308" i="8"/>
  <c r="BF30" i="8"/>
  <c r="BG222" i="8"/>
  <c r="BN300" i="8"/>
  <c r="BG436" i="8"/>
  <c r="BN400" i="8"/>
  <c r="BG407" i="8"/>
  <c r="BG128" i="8"/>
  <c r="BN210" i="8"/>
  <c r="BG253" i="8"/>
  <c r="BG367" i="8"/>
  <c r="AU80" i="8"/>
  <c r="BG496" i="8"/>
  <c r="BG318" i="8"/>
  <c r="BG368" i="8"/>
  <c r="BG511" i="8"/>
  <c r="BG111" i="8"/>
  <c r="BG347" i="8"/>
  <c r="BN500" i="8"/>
  <c r="BG208" i="8"/>
  <c r="BG316" i="8"/>
  <c r="BG513" i="8"/>
  <c r="BN440" i="8"/>
  <c r="BG438" i="8"/>
  <c r="BG491" i="8"/>
  <c r="BG211" i="8"/>
  <c r="BG278" i="8"/>
  <c r="BN420" i="8"/>
  <c r="BG171" i="8"/>
  <c r="BN495" i="8"/>
  <c r="BN330" i="8"/>
  <c r="BG291" i="8"/>
  <c r="BF25" i="8"/>
  <c r="BG408" i="8"/>
  <c r="AY64" i="8"/>
  <c r="AU84" i="8"/>
  <c r="AX69" i="8"/>
  <c r="AQ104" i="8"/>
  <c r="BG117" i="8"/>
  <c r="BG127" i="8"/>
  <c r="BG461" i="8"/>
  <c r="BG201" i="8"/>
  <c r="BG483" i="8"/>
  <c r="BG272" i="8"/>
  <c r="BG383" i="8"/>
  <c r="BG441" i="8"/>
  <c r="BG262" i="8"/>
  <c r="BN370" i="8"/>
  <c r="AZ55" i="8"/>
  <c r="AW70" i="8"/>
  <c r="BG348" i="8"/>
  <c r="BG417" i="8"/>
  <c r="BN215" i="8"/>
  <c r="BN285" i="8"/>
  <c r="BG356" i="8"/>
  <c r="BG256" i="8"/>
  <c r="BG371" i="8"/>
  <c r="BN465" i="8"/>
  <c r="BG192" i="8"/>
  <c r="BG293" i="8"/>
  <c r="BN225" i="8"/>
  <c r="BG223" i="8"/>
  <c r="BN445" i="8"/>
  <c r="BG218" i="8"/>
  <c r="BG176" i="8"/>
  <c r="BG488" i="8"/>
  <c r="BG442" i="8"/>
  <c r="BN115" i="8"/>
  <c r="BG167" i="8"/>
  <c r="BN450" i="8"/>
  <c r="BG378" i="8"/>
  <c r="AP105" i="8"/>
  <c r="BG468" i="8"/>
  <c r="BG462" i="8"/>
  <c r="BN295" i="8"/>
  <c r="BG286" i="8"/>
  <c r="BN435" i="8"/>
  <c r="BN415" i="8"/>
  <c r="BG241" i="8"/>
  <c r="BG162" i="8"/>
  <c r="BG342" i="8"/>
  <c r="BG387" i="8"/>
  <c r="BG207" i="8"/>
  <c r="BN385" i="8"/>
  <c r="BG508" i="8"/>
  <c r="BG322" i="8"/>
  <c r="BN310" i="8"/>
  <c r="BG443" i="8"/>
  <c r="BG141" i="8"/>
  <c r="BG191" i="8"/>
  <c r="BG217" i="8"/>
  <c r="BN130" i="8"/>
  <c r="BG482" i="8"/>
  <c r="BG276" i="8"/>
  <c r="BG126" i="8"/>
  <c r="BG487" i="8"/>
  <c r="BG452" i="8"/>
  <c r="BN505" i="8"/>
  <c r="BN510" i="8"/>
  <c r="BG431" i="8"/>
  <c r="BN320" i="8"/>
  <c r="BG493" i="8"/>
  <c r="BG283" i="8"/>
  <c r="BG388" i="8"/>
  <c r="BG177" i="8"/>
  <c r="BN290" i="8"/>
  <c r="BG242" i="8"/>
  <c r="BG273" i="8"/>
  <c r="BG341" i="8"/>
  <c r="BN280" i="8"/>
  <c r="BG321" i="8"/>
  <c r="BN180" i="8"/>
  <c r="BN275" i="8"/>
  <c r="BG362" i="8"/>
  <c r="BG358" i="8"/>
  <c r="BN205" i="8"/>
  <c r="AS90" i="8"/>
  <c r="BG142" i="8"/>
  <c r="BN125" i="8"/>
  <c r="BN355" i="8"/>
  <c r="BN140" i="8"/>
  <c r="BG153" i="8"/>
  <c r="BN220" i="8"/>
  <c r="BN335" i="8"/>
  <c r="BG497" i="8"/>
  <c r="BG281" i="8"/>
  <c r="BO190" i="8" l="1"/>
  <c r="BO205" i="8"/>
  <c r="BO180" i="8"/>
  <c r="BH273" i="8"/>
  <c r="BH388" i="8"/>
  <c r="BH431" i="8"/>
  <c r="BH487" i="8"/>
  <c r="BO130" i="8"/>
  <c r="BH443" i="8"/>
  <c r="BO385" i="8"/>
  <c r="BH162" i="8"/>
  <c r="BH286" i="8"/>
  <c r="AQ105" i="8"/>
  <c r="BO115" i="8"/>
  <c r="BH218" i="8"/>
  <c r="BH293" i="8"/>
  <c r="BH256" i="8"/>
  <c r="BH417" i="8"/>
  <c r="BO370" i="8"/>
  <c r="BH272" i="8"/>
  <c r="BH127" i="8"/>
  <c r="BH291" i="8"/>
  <c r="BO420" i="8"/>
  <c r="BH438" i="8"/>
  <c r="BH208" i="8"/>
  <c r="BH511" i="8"/>
  <c r="AV80" i="8"/>
  <c r="BH128" i="8"/>
  <c r="BO300" i="8"/>
  <c r="BH467" i="8"/>
  <c r="BH416" i="8"/>
  <c r="BH277" i="8"/>
  <c r="BH338" i="8"/>
  <c r="BH196" i="8"/>
  <c r="BH112" i="8"/>
  <c r="BH20" i="8"/>
  <c r="AU85" i="8"/>
  <c r="BH333" i="8"/>
  <c r="BH261" i="8"/>
  <c r="BH327" i="8"/>
  <c r="BH311" i="8"/>
  <c r="BH397" i="8"/>
  <c r="BH268" i="8"/>
  <c r="BH346" i="8"/>
  <c r="BH502" i="8"/>
  <c r="BH337" i="8"/>
  <c r="BH166" i="8"/>
  <c r="BH328" i="8"/>
  <c r="BH138" i="8"/>
  <c r="BO265" i="8"/>
  <c r="AQ110" i="8"/>
  <c r="BH156" i="8"/>
  <c r="BH113" i="8"/>
  <c r="AS95" i="8"/>
  <c r="BH446" i="8"/>
  <c r="BH143" i="8"/>
  <c r="BH182" i="8"/>
  <c r="BO380" i="8"/>
  <c r="BH332" i="8"/>
  <c r="BH406" i="8"/>
  <c r="BH231" i="8"/>
  <c r="BH271" i="8"/>
  <c r="BH116" i="8"/>
  <c r="BO375" i="8"/>
  <c r="BH118" i="8"/>
  <c r="BH457" i="8"/>
  <c r="BH512" i="8"/>
  <c r="BD40" i="8"/>
  <c r="BH181" i="8"/>
  <c r="BH148" i="8"/>
  <c r="BH326" i="8"/>
  <c r="BO395" i="8"/>
  <c r="BH131" i="8"/>
  <c r="BH507" i="8"/>
  <c r="BH303" i="8"/>
  <c r="BH393" i="8"/>
  <c r="BH157" i="8"/>
  <c r="BO455" i="8"/>
  <c r="BO490" i="8"/>
  <c r="BH178" i="8"/>
  <c r="BO410" i="8"/>
  <c r="BH226" i="8"/>
  <c r="BH123" i="8"/>
  <c r="BH336" i="8"/>
  <c r="AV84" i="8"/>
  <c r="AZ64" i="8"/>
  <c r="AQ109" i="8"/>
  <c r="BB54" i="8"/>
  <c r="AW79" i="8"/>
  <c r="AU89" i="8"/>
  <c r="BO220" i="8"/>
  <c r="BO125" i="8"/>
  <c r="BH358" i="8"/>
  <c r="BH321" i="8"/>
  <c r="BH242" i="8"/>
  <c r="BH283" i="8"/>
  <c r="BO510" i="8"/>
  <c r="BH126" i="8"/>
  <c r="BH217" i="8"/>
  <c r="BO310" i="8"/>
  <c r="BH207" i="8"/>
  <c r="BH241" i="8"/>
  <c r="BO295" i="8"/>
  <c r="BH378" i="8"/>
  <c r="BH442" i="8"/>
  <c r="BO445" i="8"/>
  <c r="BH192" i="8"/>
  <c r="BH356" i="8"/>
  <c r="BH348" i="8"/>
  <c r="BH262" i="8"/>
  <c r="BH483" i="8"/>
  <c r="BH117" i="8"/>
  <c r="BO330" i="8"/>
  <c r="BH278" i="8"/>
  <c r="BO440" i="8"/>
  <c r="BO500" i="8"/>
  <c r="BH368" i="8"/>
  <c r="BH367" i="8"/>
  <c r="BH407" i="8"/>
  <c r="BH222" i="8"/>
  <c r="BH227" i="8"/>
  <c r="BO470" i="8"/>
  <c r="BH412" i="8"/>
  <c r="BO255" i="8"/>
  <c r="BH193" i="8"/>
  <c r="BH432" i="8"/>
  <c r="BH132" i="8"/>
  <c r="BH216" i="8"/>
  <c r="BH353" i="8"/>
  <c r="BO485" i="8"/>
  <c r="BH451" i="8"/>
  <c r="BH427" i="8"/>
  <c r="BO165" i="8"/>
  <c r="BH122" i="8"/>
  <c r="BH247" i="8"/>
  <c r="BO460" i="8"/>
  <c r="BH246" i="8"/>
  <c r="BH396" i="8"/>
  <c r="BO150" i="8"/>
  <c r="BH506" i="8"/>
  <c r="BH481" i="8"/>
  <c r="BH161" i="8"/>
  <c r="BO325" i="8"/>
  <c r="BH267" i="8"/>
  <c r="BH133" i="8"/>
  <c r="BH437" i="8"/>
  <c r="BH213" i="8"/>
  <c r="BH252" i="8"/>
  <c r="BH243" i="8"/>
  <c r="BH317" i="8"/>
  <c r="BH203" i="8"/>
  <c r="BC45" i="8"/>
  <c r="BH312" i="8"/>
  <c r="BO245" i="8"/>
  <c r="BO405" i="8"/>
  <c r="BO350" i="8"/>
  <c r="BH492" i="8"/>
  <c r="BH296" i="8"/>
  <c r="BH357" i="8"/>
  <c r="BO135" i="8"/>
  <c r="BH251" i="8"/>
  <c r="BH381" i="8"/>
  <c r="BH478" i="8"/>
  <c r="BO160" i="8"/>
  <c r="BH471" i="8"/>
  <c r="BH168" i="8"/>
  <c r="BH238" i="8"/>
  <c r="BH343" i="8"/>
  <c r="BH421" i="8"/>
  <c r="BH186" i="8"/>
  <c r="BH352" i="8"/>
  <c r="BH188" i="8"/>
  <c r="BH282" i="8"/>
  <c r="BH307" i="8"/>
  <c r="AR104" i="8"/>
  <c r="BC49" i="8"/>
  <c r="BD44" i="8"/>
  <c r="BA59" i="8"/>
  <c r="BH153" i="8"/>
  <c r="BH362" i="8"/>
  <c r="BO290" i="8"/>
  <c r="BH493" i="8"/>
  <c r="BO505" i="8"/>
  <c r="BH276" i="8"/>
  <c r="BH191" i="8"/>
  <c r="BH322" i="8"/>
  <c r="BH387" i="8"/>
  <c r="BO415" i="8"/>
  <c r="BH462" i="8"/>
  <c r="BO450" i="8"/>
  <c r="BH488" i="8"/>
  <c r="BH223" i="8"/>
  <c r="BO465" i="8"/>
  <c r="BO285" i="8"/>
  <c r="AX70" i="8"/>
  <c r="BH441" i="8"/>
  <c r="BH201" i="8"/>
  <c r="BH408" i="8"/>
  <c r="BO495" i="8"/>
  <c r="BH211" i="8"/>
  <c r="BH513" i="8"/>
  <c r="BH347" i="8"/>
  <c r="BH318" i="8"/>
  <c r="BH253" i="8"/>
  <c r="BO400" i="8"/>
  <c r="BG30" i="8"/>
  <c r="BH248" i="8"/>
  <c r="BH287" i="8"/>
  <c r="BH402" i="8"/>
  <c r="BO235" i="8"/>
  <c r="BH172" i="8"/>
  <c r="BH403" i="8"/>
  <c r="BH266" i="8"/>
  <c r="BH232" i="8"/>
  <c r="BH147" i="8"/>
  <c r="BH183" i="8"/>
  <c r="BH386" i="8"/>
  <c r="BH411" i="8"/>
  <c r="BH136" i="8"/>
  <c r="BH298" i="8"/>
  <c r="BH198" i="8"/>
  <c r="BO250" i="8"/>
  <c r="BH221" i="8"/>
  <c r="BH422" i="8"/>
  <c r="BH476" i="8"/>
  <c r="BH428" i="8"/>
  <c r="BO390" i="8"/>
  <c r="BH498" i="8"/>
  <c r="BH363" i="8"/>
  <c r="BO200" i="8"/>
  <c r="BO145" i="8"/>
  <c r="BH292" i="8"/>
  <c r="BH331" i="8"/>
  <c r="BH163" i="8"/>
  <c r="BO425" i="8"/>
  <c r="BH372" i="8"/>
  <c r="BO230" i="8"/>
  <c r="BH472" i="8"/>
  <c r="BH361" i="8"/>
  <c r="BI15" i="8"/>
  <c r="BH458" i="8"/>
  <c r="BH212" i="8"/>
  <c r="BH398" i="8"/>
  <c r="BH288" i="8"/>
  <c r="BO315" i="8"/>
  <c r="BH448" i="8"/>
  <c r="BH233" i="8"/>
  <c r="BO305" i="8"/>
  <c r="BO430" i="8"/>
  <c r="BH426" i="8"/>
  <c r="BH447" i="8"/>
  <c r="BH323" i="8"/>
  <c r="BH351" i="8"/>
  <c r="BH257" i="8"/>
  <c r="BO270" i="8"/>
  <c r="BH463" i="8"/>
  <c r="BH503" i="8"/>
  <c r="BO340" i="8"/>
  <c r="BH237" i="8"/>
  <c r="BH473" i="8"/>
  <c r="BO345" i="8"/>
  <c r="AT94" i="8"/>
  <c r="AX74" i="8"/>
  <c r="BO335" i="8"/>
  <c r="AY69" i="8"/>
  <c r="AS99" i="8"/>
  <c r="BO355" i="8"/>
  <c r="BH281" i="8"/>
  <c r="BH142" i="8"/>
  <c r="BO280" i="8"/>
  <c r="BH497" i="8"/>
  <c r="BO140" i="8"/>
  <c r="AT90" i="8"/>
  <c r="BO275" i="8"/>
  <c r="BH341" i="8"/>
  <c r="BH177" i="8"/>
  <c r="BO320" i="8"/>
  <c r="BH452" i="8"/>
  <c r="BH482" i="8"/>
  <c r="BH141" i="8"/>
  <c r="BH508" i="8"/>
  <c r="BH342" i="8"/>
  <c r="BO435" i="8"/>
  <c r="BH468" i="8"/>
  <c r="BH167" i="8"/>
  <c r="BH176" i="8"/>
  <c r="BO225" i="8"/>
  <c r="BH371" i="8"/>
  <c r="BO215" i="8"/>
  <c r="BA55" i="8"/>
  <c r="BH383" i="8"/>
  <c r="BH461" i="8"/>
  <c r="BG25" i="8"/>
  <c r="BH171" i="8"/>
  <c r="BH491" i="8"/>
  <c r="BH316" i="8"/>
  <c r="BH111" i="8"/>
  <c r="BH496" i="8"/>
  <c r="BO210" i="8"/>
  <c r="BH436" i="8"/>
  <c r="BH308" i="8"/>
  <c r="BH302" i="8"/>
  <c r="BH456" i="8"/>
  <c r="BH382" i="8"/>
  <c r="BH453" i="8"/>
  <c r="BH236" i="8"/>
  <c r="BH158" i="8"/>
  <c r="BO480" i="8"/>
  <c r="BH423" i="8"/>
  <c r="AZ60" i="8"/>
  <c r="BH258" i="8"/>
  <c r="BH466" i="8"/>
  <c r="BO175" i="8"/>
  <c r="BO260" i="8"/>
  <c r="AW75" i="8"/>
  <c r="BO170" i="8"/>
  <c r="BH377" i="8"/>
  <c r="BH486" i="8"/>
  <c r="BH392" i="8"/>
  <c r="AY65" i="8"/>
  <c r="BE35" i="8"/>
  <c r="BH391" i="8"/>
  <c r="AR100" i="8"/>
  <c r="BO240" i="8"/>
  <c r="BH152" i="8"/>
  <c r="BO185" i="8"/>
  <c r="BH301" i="8"/>
  <c r="BH376" i="8"/>
  <c r="BH263" i="8"/>
  <c r="BH202" i="8"/>
  <c r="BH146" i="8"/>
  <c r="BO155" i="8"/>
  <c r="BH373" i="8"/>
  <c r="BH401" i="8"/>
  <c r="BH121" i="8"/>
  <c r="BO365" i="8"/>
  <c r="BH197" i="8"/>
  <c r="BH366" i="8"/>
  <c r="BO195" i="8"/>
  <c r="BH173" i="8"/>
  <c r="BH433" i="8"/>
  <c r="BH313" i="8"/>
  <c r="BH501" i="8"/>
  <c r="BH228" i="8"/>
  <c r="BO360" i="8"/>
  <c r="BH413" i="8"/>
  <c r="BH477" i="8"/>
  <c r="BH151" i="8"/>
  <c r="BH297" i="8"/>
  <c r="BO475" i="8"/>
  <c r="BH206" i="8"/>
  <c r="BO120" i="8"/>
  <c r="BH137" i="8"/>
  <c r="BH306" i="8"/>
  <c r="BH187" i="8"/>
  <c r="BB50" i="8"/>
  <c r="BH418" i="8"/>
  <c r="BP190" i="8" l="1"/>
  <c r="BD49" i="8"/>
  <c r="AX79" i="8"/>
  <c r="AW84" i="8"/>
  <c r="BC50" i="8"/>
  <c r="BP120" i="8"/>
  <c r="BI151" i="8"/>
  <c r="BI228" i="8"/>
  <c r="BI173" i="8"/>
  <c r="BP365" i="8"/>
  <c r="BP155" i="8"/>
  <c r="BI376" i="8"/>
  <c r="BP240" i="8"/>
  <c r="AZ65" i="8"/>
  <c r="BP170" i="8"/>
  <c r="BI466" i="8"/>
  <c r="BP480" i="8"/>
  <c r="BI382" i="8"/>
  <c r="BI436" i="8"/>
  <c r="BI316" i="8"/>
  <c r="BI461" i="8"/>
  <c r="BI371" i="8"/>
  <c r="BI468" i="8"/>
  <c r="BI141" i="8"/>
  <c r="BI177" i="8"/>
  <c r="BP140" i="8"/>
  <c r="BI281" i="8"/>
  <c r="BP335" i="8"/>
  <c r="BI473" i="8"/>
  <c r="BI463" i="8"/>
  <c r="BI323" i="8"/>
  <c r="BP305" i="8"/>
  <c r="BI288" i="8"/>
  <c r="BJ15" i="8"/>
  <c r="BI372" i="8"/>
  <c r="BI292" i="8"/>
  <c r="BI498" i="8"/>
  <c r="BI422" i="8"/>
  <c r="BI298" i="8"/>
  <c r="BI183" i="8"/>
  <c r="BI403" i="8"/>
  <c r="BI287" i="8"/>
  <c r="BI253" i="8"/>
  <c r="BI211" i="8"/>
  <c r="BI441" i="8"/>
  <c r="BI223" i="8"/>
  <c r="BP415" i="8"/>
  <c r="BI276" i="8"/>
  <c r="BI362" i="8"/>
  <c r="BI188" i="8"/>
  <c r="BI343" i="8"/>
  <c r="BP160" i="8"/>
  <c r="BP135" i="8"/>
  <c r="BP350" i="8"/>
  <c r="BD45" i="8"/>
  <c r="BI243" i="8"/>
  <c r="BI133" i="8"/>
  <c r="BI481" i="8"/>
  <c r="BI246" i="8"/>
  <c r="BP165" i="8"/>
  <c r="BI353" i="8"/>
  <c r="BI193" i="8"/>
  <c r="BI227" i="8"/>
  <c r="BI368" i="8"/>
  <c r="BP330" i="8"/>
  <c r="BI348" i="8"/>
  <c r="BI442" i="8"/>
  <c r="BI207" i="8"/>
  <c r="BP510" i="8"/>
  <c r="BI358" i="8"/>
  <c r="BP410" i="8"/>
  <c r="BI157" i="8"/>
  <c r="BI131" i="8"/>
  <c r="BI181" i="8"/>
  <c r="BI118" i="8"/>
  <c r="BI231" i="8"/>
  <c r="BI182" i="8"/>
  <c r="BI113" i="8"/>
  <c r="BI138" i="8"/>
  <c r="BI502" i="8"/>
  <c r="BI311" i="8"/>
  <c r="AV85" i="8"/>
  <c r="BI338" i="8"/>
  <c r="BP300" i="8"/>
  <c r="BI208" i="8"/>
  <c r="BI127" i="8"/>
  <c r="BI256" i="8"/>
  <c r="AR105" i="8"/>
  <c r="BI443" i="8"/>
  <c r="BI388" i="8"/>
  <c r="AY74" i="8"/>
  <c r="AS104" i="8"/>
  <c r="BC54" i="8"/>
  <c r="BI187" i="8"/>
  <c r="BI206" i="8"/>
  <c r="BI477" i="8"/>
  <c r="BI501" i="8"/>
  <c r="BP195" i="8"/>
  <c r="BI121" i="8"/>
  <c r="BI146" i="8"/>
  <c r="BI301" i="8"/>
  <c r="AS100" i="8"/>
  <c r="BI392" i="8"/>
  <c r="AX75" i="8"/>
  <c r="BI258" i="8"/>
  <c r="BI158" i="8"/>
  <c r="BI456" i="8"/>
  <c r="BP210" i="8"/>
  <c r="BI491" i="8"/>
  <c r="BI383" i="8"/>
  <c r="BP225" i="8"/>
  <c r="BP435" i="8"/>
  <c r="BI482" i="8"/>
  <c r="BI341" i="8"/>
  <c r="BI497" i="8"/>
  <c r="BP355" i="8"/>
  <c r="BI237" i="8"/>
  <c r="BP270" i="8"/>
  <c r="BI447" i="8"/>
  <c r="BI233" i="8"/>
  <c r="BI398" i="8"/>
  <c r="BI361" i="8"/>
  <c r="BP425" i="8"/>
  <c r="BP145" i="8"/>
  <c r="BP390" i="8"/>
  <c r="BI221" i="8"/>
  <c r="BI136" i="8"/>
  <c r="BI147" i="8"/>
  <c r="BI172" i="8"/>
  <c r="BI248" i="8"/>
  <c r="BI318" i="8"/>
  <c r="BP495" i="8"/>
  <c r="AY70" i="8"/>
  <c r="BI488" i="8"/>
  <c r="BI387" i="8"/>
  <c r="BP505" i="8"/>
  <c r="BI153" i="8"/>
  <c r="BI352" i="8"/>
  <c r="BI238" i="8"/>
  <c r="BI478" i="8"/>
  <c r="BI357" i="8"/>
  <c r="BP405" i="8"/>
  <c r="BI252" i="8"/>
  <c r="BI267" i="8"/>
  <c r="BI506" i="8"/>
  <c r="BP460" i="8"/>
  <c r="BI427" i="8"/>
  <c r="BI216" i="8"/>
  <c r="BP255" i="8"/>
  <c r="BI222" i="8"/>
  <c r="BP500" i="8"/>
  <c r="BI117" i="8"/>
  <c r="BI356" i="8"/>
  <c r="BI378" i="8"/>
  <c r="BP310" i="8"/>
  <c r="BI283" i="8"/>
  <c r="BP125" i="8"/>
  <c r="BI336" i="8"/>
  <c r="BI178" i="8"/>
  <c r="BI393" i="8"/>
  <c r="BP395" i="8"/>
  <c r="BE40" i="8"/>
  <c r="BP375" i="8"/>
  <c r="BI406" i="8"/>
  <c r="BI143" i="8"/>
  <c r="BI156" i="8"/>
  <c r="BI328" i="8"/>
  <c r="BI346" i="8"/>
  <c r="BI327" i="8"/>
  <c r="BI20" i="8"/>
  <c r="BI277" i="8"/>
  <c r="BI128" i="8"/>
  <c r="BI438" i="8"/>
  <c r="BI272" i="8"/>
  <c r="BI293" i="8"/>
  <c r="BI286" i="8"/>
  <c r="BP130" i="8"/>
  <c r="BI273" i="8"/>
  <c r="AT99" i="8"/>
  <c r="AU94" i="8"/>
  <c r="BB59" i="8"/>
  <c r="AR109" i="8"/>
  <c r="BI306" i="8"/>
  <c r="BP475" i="8"/>
  <c r="BI413" i="8"/>
  <c r="BI313" i="8"/>
  <c r="BI366" i="8"/>
  <c r="BI401" i="8"/>
  <c r="BI202" i="8"/>
  <c r="BP185" i="8"/>
  <c r="BI391" i="8"/>
  <c r="BI486" i="8"/>
  <c r="BP260" i="8"/>
  <c r="BA60" i="8"/>
  <c r="BI236" i="8"/>
  <c r="BI302" i="8"/>
  <c r="BI496" i="8"/>
  <c r="BI171" i="8"/>
  <c r="BB55" i="8"/>
  <c r="BI176" i="8"/>
  <c r="BI342" i="8"/>
  <c r="BI452" i="8"/>
  <c r="BP275" i="8"/>
  <c r="BP280" i="8"/>
  <c r="BP340" i="8"/>
  <c r="BI257" i="8"/>
  <c r="BI426" i="8"/>
  <c r="BI448" i="8"/>
  <c r="BI212" i="8"/>
  <c r="BI472" i="8"/>
  <c r="BI163" i="8"/>
  <c r="BP200" i="8"/>
  <c r="BI428" i="8"/>
  <c r="BP250" i="8"/>
  <c r="BI411" i="8"/>
  <c r="BI232" i="8"/>
  <c r="BP235" i="8"/>
  <c r="BH30" i="8"/>
  <c r="BI347" i="8"/>
  <c r="BI408" i="8"/>
  <c r="BP285" i="8"/>
  <c r="BP450" i="8"/>
  <c r="BI322" i="8"/>
  <c r="BI493" i="8"/>
  <c r="BI307" i="8"/>
  <c r="BI186" i="8"/>
  <c r="BI168" i="8"/>
  <c r="BI381" i="8"/>
  <c r="BI296" i="8"/>
  <c r="BP245" i="8"/>
  <c r="BI203" i="8"/>
  <c r="BI213" i="8"/>
  <c r="BP325" i="8"/>
  <c r="BP150" i="8"/>
  <c r="BI247" i="8"/>
  <c r="BI451" i="8"/>
  <c r="BI132" i="8"/>
  <c r="BI412" i="8"/>
  <c r="BI407" i="8"/>
  <c r="BP440" i="8"/>
  <c r="BI483" i="8"/>
  <c r="BI192" i="8"/>
  <c r="BP295" i="8"/>
  <c r="BI217" i="8"/>
  <c r="BI242" i="8"/>
  <c r="BP220" i="8"/>
  <c r="BI123" i="8"/>
  <c r="BP490" i="8"/>
  <c r="BI303" i="8"/>
  <c r="BI326" i="8"/>
  <c r="BI512" i="8"/>
  <c r="BI116" i="8"/>
  <c r="BI332" i="8"/>
  <c r="BI446" i="8"/>
  <c r="AR110" i="8"/>
  <c r="BI166" i="8"/>
  <c r="BI268" i="8"/>
  <c r="BI261" i="8"/>
  <c r="BI112" i="8"/>
  <c r="BI416" i="8"/>
  <c r="AW80" i="8"/>
  <c r="BP420" i="8"/>
  <c r="BP370" i="8"/>
  <c r="BI218" i="8"/>
  <c r="BI162" i="8"/>
  <c r="BI487" i="8"/>
  <c r="BP180" i="8"/>
  <c r="AZ69" i="8"/>
  <c r="AV89" i="8"/>
  <c r="BA64" i="8"/>
  <c r="BI418" i="8"/>
  <c r="BI137" i="8"/>
  <c r="BI297" i="8"/>
  <c r="BP360" i="8"/>
  <c r="BI433" i="8"/>
  <c r="BI197" i="8"/>
  <c r="BI373" i="8"/>
  <c r="BI263" i="8"/>
  <c r="BI152" i="8"/>
  <c r="BF35" i="8"/>
  <c r="BI377" i="8"/>
  <c r="BP175" i="8"/>
  <c r="BI423" i="8"/>
  <c r="BI453" i="8"/>
  <c r="BI308" i="8"/>
  <c r="BI111" i="8"/>
  <c r="BH25" i="8"/>
  <c r="BP215" i="8"/>
  <c r="BI167" i="8"/>
  <c r="BI508" i="8"/>
  <c r="BP320" i="8"/>
  <c r="AU90" i="8"/>
  <c r="BI142" i="8"/>
  <c r="BP345" i="8"/>
  <c r="BI503" i="8"/>
  <c r="BI351" i="8"/>
  <c r="BP430" i="8"/>
  <c r="BP315" i="8"/>
  <c r="BI458" i="8"/>
  <c r="BP230" i="8"/>
  <c r="BI331" i="8"/>
  <c r="BI363" i="8"/>
  <c r="BI476" i="8"/>
  <c r="BI198" i="8"/>
  <c r="BI386" i="8"/>
  <c r="BI266" i="8"/>
  <c r="BI402" i="8"/>
  <c r="BP400" i="8"/>
  <c r="BI513" i="8"/>
  <c r="BI201" i="8"/>
  <c r="BP465" i="8"/>
  <c r="BI462" i="8"/>
  <c r="BI191" i="8"/>
  <c r="BP290" i="8"/>
  <c r="BI282" i="8"/>
  <c r="BI421" i="8"/>
  <c r="BI471" i="8"/>
  <c r="BI251" i="8"/>
  <c r="BI492" i="8"/>
  <c r="BI312" i="8"/>
  <c r="BI317" i="8"/>
  <c r="BI437" i="8"/>
  <c r="BI161" i="8"/>
  <c r="BI396" i="8"/>
  <c r="BI122" i="8"/>
  <c r="BP485" i="8"/>
  <c r="BI432" i="8"/>
  <c r="BP470" i="8"/>
  <c r="BI367" i="8"/>
  <c r="BI278" i="8"/>
  <c r="BI262" i="8"/>
  <c r="BP445" i="8"/>
  <c r="BI241" i="8"/>
  <c r="BI126" i="8"/>
  <c r="BI321" i="8"/>
  <c r="BI226" i="8"/>
  <c r="BP455" i="8"/>
  <c r="BI507" i="8"/>
  <c r="BI148" i="8"/>
  <c r="BI457" i="8"/>
  <c r="BI271" i="8"/>
  <c r="BP380" i="8"/>
  <c r="AT95" i="8"/>
  <c r="BP265" i="8"/>
  <c r="BI337" i="8"/>
  <c r="BI397" i="8"/>
  <c r="BI333" i="8"/>
  <c r="BI196" i="8"/>
  <c r="BI467" i="8"/>
  <c r="BI511" i="8"/>
  <c r="BI291" i="8"/>
  <c r="BI417" i="8"/>
  <c r="BP115" i="8"/>
  <c r="BP385" i="8"/>
  <c r="BI431" i="8"/>
  <c r="BP205" i="8"/>
  <c r="BQ190" i="8" l="1"/>
  <c r="BA69" i="8"/>
  <c r="AV94" i="8"/>
  <c r="BD54" i="8"/>
  <c r="BJ417" i="8"/>
  <c r="BJ196" i="8"/>
  <c r="BQ265" i="8"/>
  <c r="BJ457" i="8"/>
  <c r="BJ226" i="8"/>
  <c r="BQ445" i="8"/>
  <c r="BQ470" i="8"/>
  <c r="BJ396" i="8"/>
  <c r="BJ312" i="8"/>
  <c r="BJ421" i="8"/>
  <c r="BJ462" i="8"/>
  <c r="BQ400" i="8"/>
  <c r="BJ198" i="8"/>
  <c r="BQ230" i="8"/>
  <c r="BJ351" i="8"/>
  <c r="AV90" i="8"/>
  <c r="BQ215" i="8"/>
  <c r="BJ453" i="8"/>
  <c r="BG35" i="8"/>
  <c r="BJ197" i="8"/>
  <c r="BJ137" i="8"/>
  <c r="BJ218" i="8"/>
  <c r="BJ416" i="8"/>
  <c r="BJ166" i="8"/>
  <c r="BJ116" i="8"/>
  <c r="BQ490" i="8"/>
  <c r="BJ217" i="8"/>
  <c r="BQ440" i="8"/>
  <c r="BJ451" i="8"/>
  <c r="BJ213" i="8"/>
  <c r="BJ381" i="8"/>
  <c r="BJ493" i="8"/>
  <c r="BJ408" i="8"/>
  <c r="BJ232" i="8"/>
  <c r="BQ200" i="8"/>
  <c r="BJ448" i="8"/>
  <c r="BQ280" i="8"/>
  <c r="BJ176" i="8"/>
  <c r="BJ302" i="8"/>
  <c r="BJ486" i="8"/>
  <c r="BJ401" i="8"/>
  <c r="BQ475" i="8"/>
  <c r="BJ286" i="8"/>
  <c r="BJ128" i="8"/>
  <c r="BJ346" i="8"/>
  <c r="BJ406" i="8"/>
  <c r="BJ393" i="8"/>
  <c r="BJ283" i="8"/>
  <c r="BJ117" i="8"/>
  <c r="BJ216" i="8"/>
  <c r="BJ267" i="8"/>
  <c r="BJ357" i="8"/>
  <c r="BJ153" i="8"/>
  <c r="AZ70" i="8"/>
  <c r="BJ172" i="8"/>
  <c r="BQ390" i="8"/>
  <c r="BJ398" i="8"/>
  <c r="BJ237" i="8"/>
  <c r="BJ482" i="8"/>
  <c r="BJ491" i="8"/>
  <c r="BJ258" i="8"/>
  <c r="BJ301" i="8"/>
  <c r="BJ501" i="8"/>
  <c r="BJ443" i="8"/>
  <c r="BJ208" i="8"/>
  <c r="BJ311" i="8"/>
  <c r="BJ182" i="8"/>
  <c r="BJ131" i="8"/>
  <c r="BQ510" i="8"/>
  <c r="BQ330" i="8"/>
  <c r="BJ353" i="8"/>
  <c r="BJ133" i="8"/>
  <c r="BQ135" i="8"/>
  <c r="BJ362" i="8"/>
  <c r="BJ441" i="8"/>
  <c r="BJ403" i="8"/>
  <c r="BJ498" i="8"/>
  <c r="BJ288" i="8"/>
  <c r="BJ473" i="8"/>
  <c r="BJ177" i="8"/>
  <c r="BJ461" i="8"/>
  <c r="BQ480" i="8"/>
  <c r="BQ240" i="8"/>
  <c r="BJ173" i="8"/>
  <c r="BD50" i="8"/>
  <c r="AU99" i="8"/>
  <c r="AT104" i="8"/>
  <c r="AX84" i="8"/>
  <c r="BJ431" i="8"/>
  <c r="BJ291" i="8"/>
  <c r="BJ333" i="8"/>
  <c r="AU95" i="8"/>
  <c r="BJ148" i="8"/>
  <c r="BJ321" i="8"/>
  <c r="BJ262" i="8"/>
  <c r="BJ432" i="8"/>
  <c r="BJ161" i="8"/>
  <c r="BJ492" i="8"/>
  <c r="BJ282" i="8"/>
  <c r="BQ465" i="8"/>
  <c r="BJ402" i="8"/>
  <c r="BJ476" i="8"/>
  <c r="BJ458" i="8"/>
  <c r="BJ503" i="8"/>
  <c r="BQ320" i="8"/>
  <c r="BI25" i="8"/>
  <c r="BJ423" i="8"/>
  <c r="BJ152" i="8"/>
  <c r="BJ433" i="8"/>
  <c r="BJ418" i="8"/>
  <c r="BQ180" i="8"/>
  <c r="BQ370" i="8"/>
  <c r="BJ112" i="8"/>
  <c r="AS110" i="8"/>
  <c r="BJ512" i="8"/>
  <c r="BJ123" i="8"/>
  <c r="BQ295" i="8"/>
  <c r="BJ407" i="8"/>
  <c r="BJ247" i="8"/>
  <c r="BJ203" i="8"/>
  <c r="BJ168" i="8"/>
  <c r="BJ322" i="8"/>
  <c r="BJ347" i="8"/>
  <c r="BJ411" i="8"/>
  <c r="BJ163" i="8"/>
  <c r="BJ426" i="8"/>
  <c r="BQ275" i="8"/>
  <c r="BC55" i="8"/>
  <c r="BJ236" i="8"/>
  <c r="BJ391" i="8"/>
  <c r="BJ366" i="8"/>
  <c r="BJ306" i="8"/>
  <c r="BJ293" i="8"/>
  <c r="BJ277" i="8"/>
  <c r="BJ328" i="8"/>
  <c r="BQ375" i="8"/>
  <c r="BJ178" i="8"/>
  <c r="BQ310" i="8"/>
  <c r="BQ500" i="8"/>
  <c r="BJ427" i="8"/>
  <c r="BJ252" i="8"/>
  <c r="BJ478" i="8"/>
  <c r="BQ505" i="8"/>
  <c r="BQ495" i="8"/>
  <c r="BJ147" i="8"/>
  <c r="BQ145" i="8"/>
  <c r="BJ233" i="8"/>
  <c r="BQ355" i="8"/>
  <c r="BQ435" i="8"/>
  <c r="BQ210" i="8"/>
  <c r="AY75" i="8"/>
  <c r="BJ146" i="8"/>
  <c r="BJ477" i="8"/>
  <c r="AS105" i="8"/>
  <c r="BQ300" i="8"/>
  <c r="BJ502" i="8"/>
  <c r="BJ231" i="8"/>
  <c r="BJ157" i="8"/>
  <c r="BJ207" i="8"/>
  <c r="BJ368" i="8"/>
  <c r="BQ165" i="8"/>
  <c r="BJ243" i="8"/>
  <c r="BQ160" i="8"/>
  <c r="BJ276" i="8"/>
  <c r="BJ211" i="8"/>
  <c r="BJ183" i="8"/>
  <c r="BJ292" i="8"/>
  <c r="BQ305" i="8"/>
  <c r="BQ335" i="8"/>
  <c r="BJ141" i="8"/>
  <c r="BJ316" i="8"/>
  <c r="BJ466" i="8"/>
  <c r="BJ376" i="8"/>
  <c r="BJ228" i="8"/>
  <c r="BQ205" i="8"/>
  <c r="BB64" i="8"/>
  <c r="AS109" i="8"/>
  <c r="AZ74" i="8"/>
  <c r="AY79" i="8"/>
  <c r="BQ385" i="8"/>
  <c r="BJ511" i="8"/>
  <c r="BJ397" i="8"/>
  <c r="BQ380" i="8"/>
  <c r="BJ507" i="8"/>
  <c r="BJ126" i="8"/>
  <c r="BJ278" i="8"/>
  <c r="BQ485" i="8"/>
  <c r="BJ437" i="8"/>
  <c r="BJ251" i="8"/>
  <c r="BQ290" i="8"/>
  <c r="BJ201" i="8"/>
  <c r="BJ266" i="8"/>
  <c r="BJ363" i="8"/>
  <c r="BQ315" i="8"/>
  <c r="BQ345" i="8"/>
  <c r="BJ508" i="8"/>
  <c r="BJ111" i="8"/>
  <c r="BQ175" i="8"/>
  <c r="BJ263" i="8"/>
  <c r="BQ360" i="8"/>
  <c r="BJ487" i="8"/>
  <c r="BQ420" i="8"/>
  <c r="BJ261" i="8"/>
  <c r="BJ446" i="8"/>
  <c r="BJ326" i="8"/>
  <c r="BQ220" i="8"/>
  <c r="BJ192" i="8"/>
  <c r="BJ412" i="8"/>
  <c r="BQ150" i="8"/>
  <c r="BQ245" i="8"/>
  <c r="BJ186" i="8"/>
  <c r="BQ450" i="8"/>
  <c r="BI30" i="8"/>
  <c r="BQ250" i="8"/>
  <c r="BJ472" i="8"/>
  <c r="BJ257" i="8"/>
  <c r="BJ452" i="8"/>
  <c r="BJ171" i="8"/>
  <c r="BB60" i="8"/>
  <c r="BQ185" i="8"/>
  <c r="BJ313" i="8"/>
  <c r="BJ273" i="8"/>
  <c r="BJ272" i="8"/>
  <c r="BJ20" i="8"/>
  <c r="BJ156" i="8"/>
  <c r="BF40" i="8"/>
  <c r="BJ336" i="8"/>
  <c r="BJ378" i="8"/>
  <c r="BJ222" i="8"/>
  <c r="BQ460" i="8"/>
  <c r="BJ238" i="8"/>
  <c r="BJ387" i="8"/>
  <c r="BJ318" i="8"/>
  <c r="BJ136" i="8"/>
  <c r="BQ425" i="8"/>
  <c r="BJ447" i="8"/>
  <c r="BJ497" i="8"/>
  <c r="BQ225" i="8"/>
  <c r="BJ456" i="8"/>
  <c r="BJ392" i="8"/>
  <c r="BJ121" i="8"/>
  <c r="BJ206" i="8"/>
  <c r="BJ256" i="8"/>
  <c r="BJ338" i="8"/>
  <c r="BJ138" i="8"/>
  <c r="BJ118" i="8"/>
  <c r="BQ410" i="8"/>
  <c r="BJ442" i="8"/>
  <c r="BJ227" i="8"/>
  <c r="BJ246" i="8"/>
  <c r="BE45" i="8"/>
  <c r="BJ343" i="8"/>
  <c r="BQ415" i="8"/>
  <c r="BJ253" i="8"/>
  <c r="BJ298" i="8"/>
  <c r="BJ372" i="8"/>
  <c r="BJ323" i="8"/>
  <c r="BJ281" i="8"/>
  <c r="BJ468" i="8"/>
  <c r="BJ436" i="8"/>
  <c r="BQ170" i="8"/>
  <c r="BQ155" i="8"/>
  <c r="BJ151" i="8"/>
  <c r="AW89" i="8"/>
  <c r="BC59" i="8"/>
  <c r="BQ115" i="8"/>
  <c r="BJ467" i="8"/>
  <c r="BJ337" i="8"/>
  <c r="BJ271" i="8"/>
  <c r="BQ455" i="8"/>
  <c r="BJ241" i="8"/>
  <c r="BJ367" i="8"/>
  <c r="BJ122" i="8"/>
  <c r="BJ317" i="8"/>
  <c r="BJ471" i="8"/>
  <c r="BJ191" i="8"/>
  <c r="BJ513" i="8"/>
  <c r="BJ386" i="8"/>
  <c r="BJ331" i="8"/>
  <c r="BQ430" i="8"/>
  <c r="BJ142" i="8"/>
  <c r="BJ167" i="8"/>
  <c r="BJ308" i="8"/>
  <c r="BJ377" i="8"/>
  <c r="BJ373" i="8"/>
  <c r="BJ297" i="8"/>
  <c r="BJ162" i="8"/>
  <c r="AX80" i="8"/>
  <c r="BJ268" i="8"/>
  <c r="BJ332" i="8"/>
  <c r="BJ303" i="8"/>
  <c r="BJ242" i="8"/>
  <c r="BJ483" i="8"/>
  <c r="BJ132" i="8"/>
  <c r="BQ325" i="8"/>
  <c r="BJ296" i="8"/>
  <c r="BJ307" i="8"/>
  <c r="BQ285" i="8"/>
  <c r="BQ235" i="8"/>
  <c r="BJ428" i="8"/>
  <c r="BJ212" i="8"/>
  <c r="BQ340" i="8"/>
  <c r="BJ342" i="8"/>
  <c r="BJ496" i="8"/>
  <c r="BQ260" i="8"/>
  <c r="BJ202" i="8"/>
  <c r="BJ413" i="8"/>
  <c r="BQ130" i="8"/>
  <c r="BJ438" i="8"/>
  <c r="BJ327" i="8"/>
  <c r="BJ143" i="8"/>
  <c r="BQ395" i="8"/>
  <c r="BQ125" i="8"/>
  <c r="BJ356" i="8"/>
  <c r="BQ255" i="8"/>
  <c r="BJ506" i="8"/>
  <c r="BQ405" i="8"/>
  <c r="BJ352" i="8"/>
  <c r="BJ488" i="8"/>
  <c r="BJ248" i="8"/>
  <c r="BJ221" i="8"/>
  <c r="BJ361" i="8"/>
  <c r="BQ270" i="8"/>
  <c r="BJ341" i="8"/>
  <c r="BJ383" i="8"/>
  <c r="BJ158" i="8"/>
  <c r="AT100" i="8"/>
  <c r="BQ195" i="8"/>
  <c r="BJ187" i="8"/>
  <c r="BJ388" i="8"/>
  <c r="BJ127" i="8"/>
  <c r="AW85" i="8"/>
  <c r="BJ113" i="8"/>
  <c r="BJ181" i="8"/>
  <c r="BJ358" i="8"/>
  <c r="BJ348" i="8"/>
  <c r="BJ193" i="8"/>
  <c r="BJ481" i="8"/>
  <c r="BQ350" i="8"/>
  <c r="BJ188" i="8"/>
  <c r="BJ223" i="8"/>
  <c r="BJ287" i="8"/>
  <c r="BJ422" i="8"/>
  <c r="BK15" i="8"/>
  <c r="BJ463" i="8"/>
  <c r="BQ140" i="8"/>
  <c r="BJ371" i="8"/>
  <c r="BJ382" i="8"/>
  <c r="BA65" i="8"/>
  <c r="BQ365" i="8"/>
  <c r="BQ120" i="8"/>
  <c r="BR190" i="8" l="1"/>
  <c r="AX89" i="8"/>
  <c r="AT109" i="8"/>
  <c r="BK382" i="8"/>
  <c r="BL15" i="8"/>
  <c r="BK188" i="8"/>
  <c r="BK348" i="8"/>
  <c r="AX85" i="8"/>
  <c r="BR195" i="8"/>
  <c r="BK341" i="8"/>
  <c r="BK248" i="8"/>
  <c r="BK506" i="8"/>
  <c r="BR395" i="8"/>
  <c r="BR130" i="8"/>
  <c r="BK496" i="8"/>
  <c r="BK428" i="8"/>
  <c r="BK296" i="8"/>
  <c r="BK242" i="8"/>
  <c r="AY80" i="8"/>
  <c r="BK377" i="8"/>
  <c r="BR430" i="8"/>
  <c r="BK191" i="8"/>
  <c r="BK367" i="8"/>
  <c r="BK337" i="8"/>
  <c r="BK436" i="8"/>
  <c r="BK372" i="8"/>
  <c r="BK343" i="8"/>
  <c r="BK442" i="8"/>
  <c r="BK338" i="8"/>
  <c r="BK392" i="8"/>
  <c r="BK447" i="8"/>
  <c r="BK387" i="8"/>
  <c r="BK222" i="8"/>
  <c r="BK156" i="8"/>
  <c r="BK313" i="8"/>
  <c r="BK452" i="8"/>
  <c r="BJ30" i="8"/>
  <c r="BR150" i="8"/>
  <c r="BK326" i="8"/>
  <c r="BK487" i="8"/>
  <c r="BK111" i="8"/>
  <c r="BK363" i="8"/>
  <c r="BK251" i="8"/>
  <c r="BK126" i="8"/>
  <c r="BK511" i="8"/>
  <c r="BK376" i="8"/>
  <c r="BR335" i="8"/>
  <c r="BK211" i="8"/>
  <c r="BR165" i="8"/>
  <c r="BK231" i="8"/>
  <c r="BK477" i="8"/>
  <c r="BR435" i="8"/>
  <c r="BK147" i="8"/>
  <c r="BK252" i="8"/>
  <c r="BK178" i="8"/>
  <c r="BK293" i="8"/>
  <c r="BK236" i="8"/>
  <c r="BK163" i="8"/>
  <c r="BK168" i="8"/>
  <c r="BR295" i="8"/>
  <c r="BK112" i="8"/>
  <c r="BK433" i="8"/>
  <c r="BR320" i="8"/>
  <c r="BK402" i="8"/>
  <c r="BK161" i="8"/>
  <c r="BK148" i="8"/>
  <c r="BK431" i="8"/>
  <c r="BE50" i="8"/>
  <c r="BK461" i="8"/>
  <c r="BK498" i="8"/>
  <c r="BR135" i="8"/>
  <c r="BR510" i="8"/>
  <c r="BK208" i="8"/>
  <c r="BK258" i="8"/>
  <c r="BK398" i="8"/>
  <c r="BK153" i="8"/>
  <c r="BK117" i="8"/>
  <c r="BK346" i="8"/>
  <c r="BK401" i="8"/>
  <c r="BR280" i="8"/>
  <c r="BK408" i="8"/>
  <c r="BK451" i="8"/>
  <c r="BK116" i="8"/>
  <c r="BK137" i="8"/>
  <c r="BR215" i="8"/>
  <c r="BK198" i="8"/>
  <c r="BK312" i="8"/>
  <c r="BK226" i="8"/>
  <c r="BK417" i="8"/>
  <c r="BC64" i="8"/>
  <c r="AY84" i="8"/>
  <c r="BR120" i="8"/>
  <c r="BK371" i="8"/>
  <c r="BK422" i="8"/>
  <c r="BR350" i="8"/>
  <c r="BK358" i="8"/>
  <c r="BK127" i="8"/>
  <c r="AU100" i="8"/>
  <c r="BR270" i="8"/>
  <c r="BK488" i="8"/>
  <c r="BR255" i="8"/>
  <c r="BK143" i="8"/>
  <c r="BK413" i="8"/>
  <c r="BK342" i="8"/>
  <c r="BR235" i="8"/>
  <c r="BR325" i="8"/>
  <c r="BK303" i="8"/>
  <c r="BK162" i="8"/>
  <c r="BK308" i="8"/>
  <c r="BK331" i="8"/>
  <c r="BK471" i="8"/>
  <c r="BK241" i="8"/>
  <c r="BK467" i="8"/>
  <c r="BK151" i="8"/>
  <c r="BK468" i="8"/>
  <c r="BK298" i="8"/>
  <c r="BF45" i="8"/>
  <c r="BR410" i="8"/>
  <c r="BK256" i="8"/>
  <c r="BK456" i="8"/>
  <c r="BR425" i="8"/>
  <c r="BK238" i="8"/>
  <c r="BK378" i="8"/>
  <c r="BK20" i="8"/>
  <c r="BR185" i="8"/>
  <c r="BK257" i="8"/>
  <c r="BR450" i="8"/>
  <c r="BK412" i="8"/>
  <c r="BK446" i="8"/>
  <c r="BR360" i="8"/>
  <c r="BK508" i="8"/>
  <c r="BK266" i="8"/>
  <c r="BK437" i="8"/>
  <c r="BK507" i="8"/>
  <c r="BR385" i="8"/>
  <c r="BK466" i="8"/>
  <c r="BR305" i="8"/>
  <c r="BK276" i="8"/>
  <c r="BK368" i="8"/>
  <c r="BK502" i="8"/>
  <c r="BK146" i="8"/>
  <c r="BR355" i="8"/>
  <c r="BR495" i="8"/>
  <c r="BK427" i="8"/>
  <c r="BR375" i="8"/>
  <c r="BK306" i="8"/>
  <c r="BD55" i="8"/>
  <c r="BK411" i="8"/>
  <c r="BK203" i="8"/>
  <c r="BK123" i="8"/>
  <c r="BR370" i="8"/>
  <c r="BK152" i="8"/>
  <c r="BK503" i="8"/>
  <c r="BR465" i="8"/>
  <c r="BK432" i="8"/>
  <c r="AV95" i="8"/>
  <c r="BK173" i="8"/>
  <c r="BK177" i="8"/>
  <c r="BK403" i="8"/>
  <c r="BK133" i="8"/>
  <c r="BK131" i="8"/>
  <c r="BK443" i="8"/>
  <c r="BK491" i="8"/>
  <c r="BR390" i="8"/>
  <c r="BK357" i="8"/>
  <c r="BK283" i="8"/>
  <c r="BK128" i="8"/>
  <c r="BK486" i="8"/>
  <c r="BK448" i="8"/>
  <c r="BK493" i="8"/>
  <c r="BR440" i="8"/>
  <c r="BK166" i="8"/>
  <c r="BK197" i="8"/>
  <c r="AW90" i="8"/>
  <c r="BR400" i="8"/>
  <c r="BK396" i="8"/>
  <c r="BK457" i="8"/>
  <c r="AZ79" i="8"/>
  <c r="AU104" i="8"/>
  <c r="AW94" i="8"/>
  <c r="BR365" i="8"/>
  <c r="BR140" i="8"/>
  <c r="BK287" i="8"/>
  <c r="BK481" i="8"/>
  <c r="BK181" i="8"/>
  <c r="BK388" i="8"/>
  <c r="BK158" i="8"/>
  <c r="BK361" i="8"/>
  <c r="BK352" i="8"/>
  <c r="BK356" i="8"/>
  <c r="BK327" i="8"/>
  <c r="BK202" i="8"/>
  <c r="BR340" i="8"/>
  <c r="BR285" i="8"/>
  <c r="BK132" i="8"/>
  <c r="BK332" i="8"/>
  <c r="BK297" i="8"/>
  <c r="BK167" i="8"/>
  <c r="BK386" i="8"/>
  <c r="BK317" i="8"/>
  <c r="BR455" i="8"/>
  <c r="BR115" i="8"/>
  <c r="BR155" i="8"/>
  <c r="BK281" i="8"/>
  <c r="BK253" i="8"/>
  <c r="BK246" i="8"/>
  <c r="BK118" i="8"/>
  <c r="BK206" i="8"/>
  <c r="BR225" i="8"/>
  <c r="BK136" i="8"/>
  <c r="BK336" i="8"/>
  <c r="BK272" i="8"/>
  <c r="BC60" i="8"/>
  <c r="BK472" i="8"/>
  <c r="BK186" i="8"/>
  <c r="BK192" i="8"/>
  <c r="BK261" i="8"/>
  <c r="BK263" i="8"/>
  <c r="BR345" i="8"/>
  <c r="BK201" i="8"/>
  <c r="BR485" i="8"/>
  <c r="BR380" i="8"/>
  <c r="BR205" i="8"/>
  <c r="BK316" i="8"/>
  <c r="BK292" i="8"/>
  <c r="BR160" i="8"/>
  <c r="BK207" i="8"/>
  <c r="BR300" i="8"/>
  <c r="AZ75" i="8"/>
  <c r="BK233" i="8"/>
  <c r="BR505" i="8"/>
  <c r="BR500" i="8"/>
  <c r="BK328" i="8"/>
  <c r="BK366" i="8"/>
  <c r="BR275" i="8"/>
  <c r="BK347" i="8"/>
  <c r="BK247" i="8"/>
  <c r="BK512" i="8"/>
  <c r="BR180" i="8"/>
  <c r="BK423" i="8"/>
  <c r="BK458" i="8"/>
  <c r="BK282" i="8"/>
  <c r="BK262" i="8"/>
  <c r="BK333" i="8"/>
  <c r="BR240" i="8"/>
  <c r="BK473" i="8"/>
  <c r="BK441" i="8"/>
  <c r="BK353" i="8"/>
  <c r="BK182" i="8"/>
  <c r="BK501" i="8"/>
  <c r="BK482" i="8"/>
  <c r="BK172" i="8"/>
  <c r="BK267" i="8"/>
  <c r="BK393" i="8"/>
  <c r="BK286" i="8"/>
  <c r="BK302" i="8"/>
  <c r="BR200" i="8"/>
  <c r="BK381" i="8"/>
  <c r="BK217" i="8"/>
  <c r="BK416" i="8"/>
  <c r="BH35" i="8"/>
  <c r="BK351" i="8"/>
  <c r="BK462" i="8"/>
  <c r="BR470" i="8"/>
  <c r="BR265" i="8"/>
  <c r="BD59" i="8"/>
  <c r="BA74" i="8"/>
  <c r="AV99" i="8"/>
  <c r="BB69" i="8"/>
  <c r="BB65" i="8"/>
  <c r="BK463" i="8"/>
  <c r="BK223" i="8"/>
  <c r="BK193" i="8"/>
  <c r="BK113" i="8"/>
  <c r="BK187" i="8"/>
  <c r="BK383" i="8"/>
  <c r="BK221" i="8"/>
  <c r="BR405" i="8"/>
  <c r="BR125" i="8"/>
  <c r="BK438" i="8"/>
  <c r="BR260" i="8"/>
  <c r="BK212" i="8"/>
  <c r="BK307" i="8"/>
  <c r="BK483" i="8"/>
  <c r="BK268" i="8"/>
  <c r="BK373" i="8"/>
  <c r="BK142" i="8"/>
  <c r="BK513" i="8"/>
  <c r="BK122" i="8"/>
  <c r="BK271" i="8"/>
  <c r="BR170" i="8"/>
  <c r="BK323" i="8"/>
  <c r="BR415" i="8"/>
  <c r="BK227" i="8"/>
  <c r="BK138" i="8"/>
  <c r="BK121" i="8"/>
  <c r="BK497" i="8"/>
  <c r="BK318" i="8"/>
  <c r="BR460" i="8"/>
  <c r="BG40" i="8"/>
  <c r="BK273" i="8"/>
  <c r="BK171" i="8"/>
  <c r="BR250" i="8"/>
  <c r="BR245" i="8"/>
  <c r="BR220" i="8"/>
  <c r="BR420" i="8"/>
  <c r="BR175" i="8"/>
  <c r="BR315" i="8"/>
  <c r="BR290" i="8"/>
  <c r="BK278" i="8"/>
  <c r="BK397" i="8"/>
  <c r="BK228" i="8"/>
  <c r="BK141" i="8"/>
  <c r="BK183" i="8"/>
  <c r="BK243" i="8"/>
  <c r="BK157" i="8"/>
  <c r="AT105" i="8"/>
  <c r="BR210" i="8"/>
  <c r="BR145" i="8"/>
  <c r="BK478" i="8"/>
  <c r="BR310" i="8"/>
  <c r="BK277" i="8"/>
  <c r="BK391" i="8"/>
  <c r="BK426" i="8"/>
  <c r="BK322" i="8"/>
  <c r="BK407" i="8"/>
  <c r="AT110" i="8"/>
  <c r="BK418" i="8"/>
  <c r="BJ25" i="8"/>
  <c r="BK476" i="8"/>
  <c r="BK492" i="8"/>
  <c r="BK321" i="8"/>
  <c r="BK291" i="8"/>
  <c r="BR480" i="8"/>
  <c r="BK288" i="8"/>
  <c r="BK362" i="8"/>
  <c r="BR330" i="8"/>
  <c r="BK311" i="8"/>
  <c r="BK301" i="8"/>
  <c r="BK237" i="8"/>
  <c r="BA70" i="8"/>
  <c r="BK216" i="8"/>
  <c r="BK406" i="8"/>
  <c r="BR475" i="8"/>
  <c r="BK176" i="8"/>
  <c r="BK232" i="8"/>
  <c r="BK213" i="8"/>
  <c r="BR490" i="8"/>
  <c r="BK218" i="8"/>
  <c r="BK453" i="8"/>
  <c r="BR230" i="8"/>
  <c r="BK421" i="8"/>
  <c r="BR445" i="8"/>
  <c r="BK196" i="8"/>
  <c r="BS190" i="8" l="1"/>
  <c r="AW99" i="8"/>
  <c r="BL421" i="8"/>
  <c r="BS490" i="8"/>
  <c r="BS475" i="8"/>
  <c r="BL237" i="8"/>
  <c r="BL362" i="8"/>
  <c r="BL321" i="8"/>
  <c r="BL418" i="8"/>
  <c r="BL426" i="8"/>
  <c r="BL478" i="8"/>
  <c r="BL157" i="8"/>
  <c r="BL228" i="8"/>
  <c r="BS315" i="8"/>
  <c r="BS245" i="8"/>
  <c r="BH40" i="8"/>
  <c r="BL121" i="8"/>
  <c r="BL323" i="8"/>
  <c r="BL513" i="8"/>
  <c r="BL483" i="8"/>
  <c r="BL438" i="8"/>
  <c r="BL383" i="8"/>
  <c r="BL223" i="8"/>
  <c r="BS470" i="8"/>
  <c r="BL416" i="8"/>
  <c r="BL302" i="8"/>
  <c r="BL172" i="8"/>
  <c r="BL353" i="8"/>
  <c r="BL333" i="8"/>
  <c r="BL423" i="8"/>
  <c r="BL347" i="8"/>
  <c r="BS500" i="8"/>
  <c r="BS300" i="8"/>
  <c r="BL316" i="8"/>
  <c r="BL201" i="8"/>
  <c r="BL192" i="8"/>
  <c r="BL272" i="8"/>
  <c r="BS225" i="8"/>
  <c r="BL253" i="8"/>
  <c r="BS455" i="8"/>
  <c r="BL297" i="8"/>
  <c r="BS340" i="8"/>
  <c r="BL352" i="8"/>
  <c r="BL181" i="8"/>
  <c r="BS365" i="8"/>
  <c r="BL457" i="8"/>
  <c r="BL197" i="8"/>
  <c r="BL448" i="8"/>
  <c r="BL357" i="8"/>
  <c r="BL131" i="8"/>
  <c r="BL173" i="8"/>
  <c r="BL503" i="8"/>
  <c r="BL203" i="8"/>
  <c r="BS375" i="8"/>
  <c r="BL146" i="8"/>
  <c r="BS305" i="8"/>
  <c r="BL437" i="8"/>
  <c r="BL446" i="8"/>
  <c r="BS185" i="8"/>
  <c r="BS425" i="8"/>
  <c r="BG45" i="8"/>
  <c r="BL467" i="8"/>
  <c r="BL308" i="8"/>
  <c r="BS235" i="8"/>
  <c r="BS255" i="8"/>
  <c r="BL127" i="8"/>
  <c r="BL371" i="8"/>
  <c r="BL417" i="8"/>
  <c r="BS215" i="8"/>
  <c r="BL408" i="8"/>
  <c r="BL117" i="8"/>
  <c r="BL208" i="8"/>
  <c r="BL461" i="8"/>
  <c r="BL161" i="8"/>
  <c r="BL112" i="8"/>
  <c r="BL236" i="8"/>
  <c r="BL147" i="8"/>
  <c r="BS165" i="8"/>
  <c r="BL511" i="8"/>
  <c r="BL111" i="8"/>
  <c r="BK30" i="8"/>
  <c r="BL222" i="8"/>
  <c r="BL338" i="8"/>
  <c r="BL436" i="8"/>
  <c r="BS430" i="8"/>
  <c r="BL296" i="8"/>
  <c r="BS395" i="8"/>
  <c r="BS195" i="8"/>
  <c r="BM15" i="8"/>
  <c r="BB74" i="8"/>
  <c r="AX94" i="8"/>
  <c r="BS230" i="8"/>
  <c r="BL213" i="8"/>
  <c r="BL406" i="8"/>
  <c r="BL301" i="8"/>
  <c r="BL288" i="8"/>
  <c r="BL492" i="8"/>
  <c r="AU110" i="8"/>
  <c r="BL391" i="8"/>
  <c r="BS145" i="8"/>
  <c r="BL243" i="8"/>
  <c r="BL397" i="8"/>
  <c r="BS175" i="8"/>
  <c r="BS250" i="8"/>
  <c r="BS460" i="8"/>
  <c r="BL138" i="8"/>
  <c r="BS170" i="8"/>
  <c r="BL142" i="8"/>
  <c r="BL307" i="8"/>
  <c r="BS125" i="8"/>
  <c r="BL187" i="8"/>
  <c r="BL463" i="8"/>
  <c r="BL462" i="8"/>
  <c r="BL217" i="8"/>
  <c r="BL286" i="8"/>
  <c r="BL482" i="8"/>
  <c r="BL441" i="8"/>
  <c r="BL262" i="8"/>
  <c r="BS180" i="8"/>
  <c r="BS275" i="8"/>
  <c r="BS505" i="8"/>
  <c r="BL207" i="8"/>
  <c r="BS205" i="8"/>
  <c r="BS345" i="8"/>
  <c r="BL186" i="8"/>
  <c r="BL336" i="8"/>
  <c r="BL206" i="8"/>
  <c r="BL281" i="8"/>
  <c r="BL317" i="8"/>
  <c r="BL332" i="8"/>
  <c r="BL202" i="8"/>
  <c r="BL361" i="8"/>
  <c r="BL481" i="8"/>
  <c r="BL396" i="8"/>
  <c r="BL166" i="8"/>
  <c r="BL486" i="8"/>
  <c r="BS390" i="8"/>
  <c r="BL133" i="8"/>
  <c r="AW95" i="8"/>
  <c r="BL152" i="8"/>
  <c r="BL411" i="8"/>
  <c r="BL427" i="8"/>
  <c r="BL502" i="8"/>
  <c r="BL466" i="8"/>
  <c r="BL266" i="8"/>
  <c r="BL412" i="8"/>
  <c r="BL20" i="8"/>
  <c r="BL456" i="8"/>
  <c r="BL298" i="8"/>
  <c r="BL241" i="8"/>
  <c r="BL162" i="8"/>
  <c r="BL342" i="8"/>
  <c r="BL488" i="8"/>
  <c r="BL358" i="8"/>
  <c r="BS120" i="8"/>
  <c r="BL226" i="8"/>
  <c r="BL137" i="8"/>
  <c r="BS280" i="8"/>
  <c r="BL153" i="8"/>
  <c r="BS510" i="8"/>
  <c r="BF50" i="8"/>
  <c r="BL402" i="8"/>
  <c r="BS295" i="8"/>
  <c r="BL293" i="8"/>
  <c r="BS435" i="8"/>
  <c r="BL211" i="8"/>
  <c r="BL126" i="8"/>
  <c r="BL487" i="8"/>
  <c r="BL452" i="8"/>
  <c r="BL387" i="8"/>
  <c r="BL442" i="8"/>
  <c r="BL337" i="8"/>
  <c r="BL377" i="8"/>
  <c r="BL428" i="8"/>
  <c r="BL506" i="8"/>
  <c r="AY85" i="8"/>
  <c r="BL382" i="8"/>
  <c r="AV104" i="8"/>
  <c r="AZ84" i="8"/>
  <c r="AU109" i="8"/>
  <c r="BL196" i="8"/>
  <c r="BL453" i="8"/>
  <c r="BL232" i="8"/>
  <c r="BL216" i="8"/>
  <c r="BL311" i="8"/>
  <c r="BS480" i="8"/>
  <c r="BL476" i="8"/>
  <c r="BL407" i="8"/>
  <c r="BL277" i="8"/>
  <c r="BS210" i="8"/>
  <c r="BL183" i="8"/>
  <c r="BL278" i="8"/>
  <c r="BS420" i="8"/>
  <c r="BL171" i="8"/>
  <c r="BL318" i="8"/>
  <c r="BL227" i="8"/>
  <c r="BL271" i="8"/>
  <c r="BL373" i="8"/>
  <c r="BL212" i="8"/>
  <c r="BS405" i="8"/>
  <c r="BL113" i="8"/>
  <c r="BC65" i="8"/>
  <c r="BL351" i="8"/>
  <c r="BL381" i="8"/>
  <c r="BL393" i="8"/>
  <c r="BL501" i="8"/>
  <c r="BL473" i="8"/>
  <c r="BL282" i="8"/>
  <c r="BL512" i="8"/>
  <c r="BL366" i="8"/>
  <c r="BL233" i="8"/>
  <c r="BS160" i="8"/>
  <c r="BS380" i="8"/>
  <c r="BL263" i="8"/>
  <c r="BL472" i="8"/>
  <c r="BL118" i="8"/>
  <c r="BS155" i="8"/>
  <c r="BL386" i="8"/>
  <c r="BL132" i="8"/>
  <c r="BL327" i="8"/>
  <c r="BL158" i="8"/>
  <c r="BL287" i="8"/>
  <c r="BS400" i="8"/>
  <c r="BS440" i="8"/>
  <c r="BL128" i="8"/>
  <c r="BL491" i="8"/>
  <c r="BL403" i="8"/>
  <c r="BL432" i="8"/>
  <c r="BS370" i="8"/>
  <c r="BE55" i="8"/>
  <c r="BS495" i="8"/>
  <c r="BL368" i="8"/>
  <c r="BS385" i="8"/>
  <c r="BL508" i="8"/>
  <c r="BS450" i="8"/>
  <c r="BL378" i="8"/>
  <c r="BL256" i="8"/>
  <c r="BL468" i="8"/>
  <c r="BL471" i="8"/>
  <c r="BL303" i="8"/>
  <c r="BL413" i="8"/>
  <c r="BS270" i="8"/>
  <c r="BS350" i="8"/>
  <c r="BL312" i="8"/>
  <c r="BL116" i="8"/>
  <c r="BL401" i="8"/>
  <c r="BL398" i="8"/>
  <c r="BS135" i="8"/>
  <c r="BL431" i="8"/>
  <c r="BS320" i="8"/>
  <c r="BL168" i="8"/>
  <c r="BL178" i="8"/>
  <c r="BL477" i="8"/>
  <c r="BS335" i="8"/>
  <c r="BL251" i="8"/>
  <c r="BL326" i="8"/>
  <c r="BL313" i="8"/>
  <c r="BL447" i="8"/>
  <c r="BL343" i="8"/>
  <c r="BL367" i="8"/>
  <c r="AZ80" i="8"/>
  <c r="BL496" i="8"/>
  <c r="BL248" i="8"/>
  <c r="BL348" i="8"/>
  <c r="BC69" i="8"/>
  <c r="BA79" i="8"/>
  <c r="BD64" i="8"/>
  <c r="AY89" i="8"/>
  <c r="BS445" i="8"/>
  <c r="BL218" i="8"/>
  <c r="BL176" i="8"/>
  <c r="BB70" i="8"/>
  <c r="BS330" i="8"/>
  <c r="BL291" i="8"/>
  <c r="BK25" i="8"/>
  <c r="BL322" i="8"/>
  <c r="BS310" i="8"/>
  <c r="AU105" i="8"/>
  <c r="BL141" i="8"/>
  <c r="BS290" i="8"/>
  <c r="BS220" i="8"/>
  <c r="BL273" i="8"/>
  <c r="BL497" i="8"/>
  <c r="BS415" i="8"/>
  <c r="BL122" i="8"/>
  <c r="BL268" i="8"/>
  <c r="BS260" i="8"/>
  <c r="BL221" i="8"/>
  <c r="BL193" i="8"/>
  <c r="BS265" i="8"/>
  <c r="BI35" i="8"/>
  <c r="BS200" i="8"/>
  <c r="BL267" i="8"/>
  <c r="BL182" i="8"/>
  <c r="BS240" i="8"/>
  <c r="BL458" i="8"/>
  <c r="BL247" i="8"/>
  <c r="BL328" i="8"/>
  <c r="BA75" i="8"/>
  <c r="BL292" i="8"/>
  <c r="BS485" i="8"/>
  <c r="BL261" i="8"/>
  <c r="BD60" i="8"/>
  <c r="BL136" i="8"/>
  <c r="BL246" i="8"/>
  <c r="BS115" i="8"/>
  <c r="BL167" i="8"/>
  <c r="BS285" i="8"/>
  <c r="BL356" i="8"/>
  <c r="BL388" i="8"/>
  <c r="BS140" i="8"/>
  <c r="AX90" i="8"/>
  <c r="BL493" i="8"/>
  <c r="BL283" i="8"/>
  <c r="BL443" i="8"/>
  <c r="BL177" i="8"/>
  <c r="BS465" i="8"/>
  <c r="BL123" i="8"/>
  <c r="BL306" i="8"/>
  <c r="BS355" i="8"/>
  <c r="BL276" i="8"/>
  <c r="BL507" i="8"/>
  <c r="BS360" i="8"/>
  <c r="BL257" i="8"/>
  <c r="BL238" i="8"/>
  <c r="BS410" i="8"/>
  <c r="BL151" i="8"/>
  <c r="BL331" i="8"/>
  <c r="BS325" i="8"/>
  <c r="BL143" i="8"/>
  <c r="AV100" i="8"/>
  <c r="BL422" i="8"/>
  <c r="BL198" i="8"/>
  <c r="BL451" i="8"/>
  <c r="BL346" i="8"/>
  <c r="BL258" i="8"/>
  <c r="BL498" i="8"/>
  <c r="BL148" i="8"/>
  <c r="BL433" i="8"/>
  <c r="BL163" i="8"/>
  <c r="BL252" i="8"/>
  <c r="BL231" i="8"/>
  <c r="BL376" i="8"/>
  <c r="BL363" i="8"/>
  <c r="BS150" i="8"/>
  <c r="BL156" i="8"/>
  <c r="BL392" i="8"/>
  <c r="BL372" i="8"/>
  <c r="BL191" i="8"/>
  <c r="BL242" i="8"/>
  <c r="BS130" i="8"/>
  <c r="BL341" i="8"/>
  <c r="BL188" i="8"/>
  <c r="BT190" i="8" l="1"/>
  <c r="BM378" i="8"/>
  <c r="BM411" i="8"/>
  <c r="BT430" i="8"/>
  <c r="BH45" i="8"/>
  <c r="BM437" i="8"/>
  <c r="BM203" i="8"/>
  <c r="BM357" i="8"/>
  <c r="BT365" i="8"/>
  <c r="BM297" i="8"/>
  <c r="BM272" i="8"/>
  <c r="BT300" i="8"/>
  <c r="BM416" i="8"/>
  <c r="BM341" i="8"/>
  <c r="BM422" i="8"/>
  <c r="AY90" i="8"/>
  <c r="BT200" i="8"/>
  <c r="BC70" i="8"/>
  <c r="BM178" i="8"/>
  <c r="BM368" i="8"/>
  <c r="BM393" i="8"/>
  <c r="BM277" i="8"/>
  <c r="BM382" i="8"/>
  <c r="BM137" i="8"/>
  <c r="BM317" i="8"/>
  <c r="BM441" i="8"/>
  <c r="BM492" i="8"/>
  <c r="BT215" i="8"/>
  <c r="BM333" i="8"/>
  <c r="AV109" i="8"/>
  <c r="AZ89" i="8"/>
  <c r="BM363" i="8"/>
  <c r="BM257" i="8"/>
  <c r="BM292" i="8"/>
  <c r="BT290" i="8"/>
  <c r="BM326" i="8"/>
  <c r="BM432" i="8"/>
  <c r="BM271" i="8"/>
  <c r="BG50" i="8"/>
  <c r="BM266" i="8"/>
  <c r="BM481" i="8"/>
  <c r="BT505" i="8"/>
  <c r="BM462" i="8"/>
  <c r="BT460" i="8"/>
  <c r="BM213" i="8"/>
  <c r="BM147" i="8"/>
  <c r="BT255" i="8"/>
  <c r="BM438" i="8"/>
  <c r="BT130" i="8"/>
  <c r="BM392" i="8"/>
  <c r="BM376" i="8"/>
  <c r="BM433" i="8"/>
  <c r="BM346" i="8"/>
  <c r="AW100" i="8"/>
  <c r="BM151" i="8"/>
  <c r="BT360" i="8"/>
  <c r="BM306" i="8"/>
  <c r="BM443" i="8"/>
  <c r="BT140" i="8"/>
  <c r="BM167" i="8"/>
  <c r="BE60" i="8"/>
  <c r="BB75" i="8"/>
  <c r="BT240" i="8"/>
  <c r="BJ35" i="8"/>
  <c r="BT260" i="8"/>
  <c r="BM497" i="8"/>
  <c r="BM141" i="8"/>
  <c r="BL25" i="8"/>
  <c r="BM176" i="8"/>
  <c r="BM248" i="8"/>
  <c r="BM343" i="8"/>
  <c r="BM251" i="8"/>
  <c r="BM168" i="8"/>
  <c r="BM398" i="8"/>
  <c r="BT350" i="8"/>
  <c r="BM471" i="8"/>
  <c r="BT450" i="8"/>
  <c r="BT495" i="8"/>
  <c r="BM403" i="8"/>
  <c r="BT400" i="8"/>
  <c r="BM132" i="8"/>
  <c r="BT160" i="8"/>
  <c r="BM282" i="8"/>
  <c r="BM381" i="8"/>
  <c r="BT405" i="8"/>
  <c r="BM227" i="8"/>
  <c r="BM278" i="8"/>
  <c r="BM407" i="8"/>
  <c r="BM216" i="8"/>
  <c r="AZ85" i="8"/>
  <c r="BM337" i="8"/>
  <c r="BM487" i="8"/>
  <c r="BM293" i="8"/>
  <c r="BT510" i="8"/>
  <c r="BM226" i="8"/>
  <c r="BM342" i="8"/>
  <c r="BM456" i="8"/>
  <c r="BM466" i="8"/>
  <c r="BM152" i="8"/>
  <c r="BM486" i="8"/>
  <c r="BM361" i="8"/>
  <c r="BM281" i="8"/>
  <c r="BT345" i="8"/>
  <c r="BT275" i="8"/>
  <c r="BM482" i="8"/>
  <c r="BM463" i="8"/>
  <c r="BM142" i="8"/>
  <c r="BT250" i="8"/>
  <c r="BT145" i="8"/>
  <c r="BM288" i="8"/>
  <c r="BT230" i="8"/>
  <c r="BT195" i="8"/>
  <c r="BM436" i="8"/>
  <c r="BM111" i="8"/>
  <c r="BM236" i="8"/>
  <c r="BM208" i="8"/>
  <c r="BM417" i="8"/>
  <c r="BT235" i="8"/>
  <c r="BT425" i="8"/>
  <c r="BT305" i="8"/>
  <c r="BM503" i="8"/>
  <c r="BM448" i="8"/>
  <c r="BM181" i="8"/>
  <c r="BT455" i="8"/>
  <c r="BM192" i="8"/>
  <c r="BT500" i="8"/>
  <c r="BM353" i="8"/>
  <c r="BT470" i="8"/>
  <c r="BM483" i="8"/>
  <c r="BI40" i="8"/>
  <c r="BM157" i="8"/>
  <c r="BM321" i="8"/>
  <c r="BT490" i="8"/>
  <c r="BT285" i="8"/>
  <c r="BM327" i="8"/>
  <c r="BN15" i="8"/>
  <c r="BM418" i="8"/>
  <c r="BB79" i="8"/>
  <c r="BA84" i="8"/>
  <c r="AY94" i="8"/>
  <c r="BM372" i="8"/>
  <c r="BM258" i="8"/>
  <c r="BM177" i="8"/>
  <c r="BM458" i="8"/>
  <c r="BM221" i="8"/>
  <c r="BM322" i="8"/>
  <c r="BM348" i="8"/>
  <c r="BT135" i="8"/>
  <c r="BT440" i="8"/>
  <c r="BM512" i="8"/>
  <c r="BM113" i="8"/>
  <c r="BM196" i="8"/>
  <c r="BM452" i="8"/>
  <c r="BT435" i="8"/>
  <c r="BM298" i="8"/>
  <c r="BM186" i="8"/>
  <c r="BM307" i="8"/>
  <c r="BM461" i="8"/>
  <c r="BT475" i="8"/>
  <c r="BM148" i="8"/>
  <c r="BM507" i="8"/>
  <c r="BM283" i="8"/>
  <c r="BM388" i="8"/>
  <c r="BT115" i="8"/>
  <c r="BM261" i="8"/>
  <c r="BM328" i="8"/>
  <c r="BM182" i="8"/>
  <c r="BT265" i="8"/>
  <c r="BM268" i="8"/>
  <c r="BM273" i="8"/>
  <c r="AV105" i="8"/>
  <c r="BM291" i="8"/>
  <c r="BM218" i="8"/>
  <c r="BM496" i="8"/>
  <c r="BM447" i="8"/>
  <c r="BT335" i="8"/>
  <c r="BT320" i="8"/>
  <c r="BM401" i="8"/>
  <c r="BT270" i="8"/>
  <c r="BM468" i="8"/>
  <c r="BM508" i="8"/>
  <c r="BF55" i="8"/>
  <c r="BM491" i="8"/>
  <c r="BM287" i="8"/>
  <c r="BM386" i="8"/>
  <c r="BM472" i="8"/>
  <c r="BM233" i="8"/>
  <c r="BM473" i="8"/>
  <c r="BM351" i="8"/>
  <c r="BM212" i="8"/>
  <c r="BM318" i="8"/>
  <c r="BM183" i="8"/>
  <c r="BM476" i="8"/>
  <c r="BM232" i="8"/>
  <c r="BM506" i="8"/>
  <c r="BM442" i="8"/>
  <c r="BM126" i="8"/>
  <c r="BT295" i="8"/>
  <c r="BM153" i="8"/>
  <c r="BT120" i="8"/>
  <c r="BM162" i="8"/>
  <c r="BM20" i="8"/>
  <c r="BM502" i="8"/>
  <c r="AX95" i="8"/>
  <c r="BM166" i="8"/>
  <c r="BM202" i="8"/>
  <c r="BM206" i="8"/>
  <c r="BT205" i="8"/>
  <c r="BT180" i="8"/>
  <c r="BM286" i="8"/>
  <c r="BM187" i="8"/>
  <c r="BT170" i="8"/>
  <c r="BT175" i="8"/>
  <c r="BM391" i="8"/>
  <c r="BM301" i="8"/>
  <c r="BT395" i="8"/>
  <c r="BM338" i="8"/>
  <c r="BM511" i="8"/>
  <c r="BM112" i="8"/>
  <c r="BM117" i="8"/>
  <c r="BM371" i="8"/>
  <c r="BM308" i="8"/>
  <c r="BT185" i="8"/>
  <c r="BM146" i="8"/>
  <c r="BM173" i="8"/>
  <c r="BM197" i="8"/>
  <c r="BM352" i="8"/>
  <c r="BM253" i="8"/>
  <c r="BM201" i="8"/>
  <c r="BM347" i="8"/>
  <c r="BM172" i="8"/>
  <c r="BM223" i="8"/>
  <c r="BM513" i="8"/>
  <c r="BT245" i="8"/>
  <c r="BM478" i="8"/>
  <c r="BM362" i="8"/>
  <c r="BM421" i="8"/>
  <c r="BM163" i="8"/>
  <c r="BM331" i="8"/>
  <c r="BM136" i="8"/>
  <c r="BT415" i="8"/>
  <c r="BM367" i="8"/>
  <c r="BM303" i="8"/>
  <c r="BM118" i="8"/>
  <c r="BT420" i="8"/>
  <c r="BM377" i="8"/>
  <c r="BT390" i="8"/>
  <c r="BM243" i="8"/>
  <c r="BM228" i="8"/>
  <c r="BM143" i="8"/>
  <c r="BD69" i="8"/>
  <c r="AW104" i="8"/>
  <c r="BC74" i="8"/>
  <c r="AX99" i="8"/>
  <c r="BT355" i="8"/>
  <c r="BM312" i="8"/>
  <c r="BT380" i="8"/>
  <c r="BM311" i="8"/>
  <c r="BM488" i="8"/>
  <c r="BL30" i="8"/>
  <c r="BM121" i="8"/>
  <c r="BM242" i="8"/>
  <c r="BM156" i="8"/>
  <c r="BM231" i="8"/>
  <c r="BM451" i="8"/>
  <c r="BT410" i="8"/>
  <c r="BM123" i="8"/>
  <c r="BM188" i="8"/>
  <c r="BM191" i="8"/>
  <c r="BT150" i="8"/>
  <c r="BM252" i="8"/>
  <c r="BM498" i="8"/>
  <c r="BM198" i="8"/>
  <c r="BT325" i="8"/>
  <c r="BM238" i="8"/>
  <c r="BM276" i="8"/>
  <c r="BT465" i="8"/>
  <c r="BM493" i="8"/>
  <c r="BM356" i="8"/>
  <c r="BM246" i="8"/>
  <c r="BT485" i="8"/>
  <c r="BM247" i="8"/>
  <c r="BM267" i="8"/>
  <c r="BM193" i="8"/>
  <c r="BM122" i="8"/>
  <c r="BT220" i="8"/>
  <c r="BT310" i="8"/>
  <c r="BT330" i="8"/>
  <c r="BT445" i="8"/>
  <c r="BA80" i="8"/>
  <c r="BM313" i="8"/>
  <c r="BM477" i="8"/>
  <c r="BM431" i="8"/>
  <c r="BM116" i="8"/>
  <c r="BM413" i="8"/>
  <c r="BM256" i="8"/>
  <c r="BT385" i="8"/>
  <c r="BT370" i="8"/>
  <c r="BM128" i="8"/>
  <c r="BM158" i="8"/>
  <c r="BT155" i="8"/>
  <c r="BM263" i="8"/>
  <c r="BM366" i="8"/>
  <c r="BM501" i="8"/>
  <c r="BD65" i="8"/>
  <c r="BM373" i="8"/>
  <c r="BM171" i="8"/>
  <c r="BT210" i="8"/>
  <c r="BT480" i="8"/>
  <c r="BM453" i="8"/>
  <c r="BM428" i="8"/>
  <c r="BM387" i="8"/>
  <c r="BM211" i="8"/>
  <c r="BM402" i="8"/>
  <c r="BT280" i="8"/>
  <c r="BM358" i="8"/>
  <c r="BM241" i="8"/>
  <c r="BM412" i="8"/>
  <c r="BM427" i="8"/>
  <c r="BM133" i="8"/>
  <c r="BM396" i="8"/>
  <c r="BM332" i="8"/>
  <c r="BM336" i="8"/>
  <c r="BM207" i="8"/>
  <c r="BM262" i="8"/>
  <c r="BM217" i="8"/>
  <c r="BT125" i="8"/>
  <c r="BM138" i="8"/>
  <c r="BM397" i="8"/>
  <c r="AV110" i="8"/>
  <c r="BM406" i="8"/>
  <c r="BM296" i="8"/>
  <c r="BM222" i="8"/>
  <c r="BT165" i="8"/>
  <c r="BM161" i="8"/>
  <c r="BM408" i="8"/>
  <c r="BM127" i="8"/>
  <c r="BM467" i="8"/>
  <c r="BM446" i="8"/>
  <c r="BT375" i="8"/>
  <c r="BM131" i="8"/>
  <c r="BM457" i="8"/>
  <c r="BT340" i="8"/>
  <c r="BT225" i="8"/>
  <c r="BM316" i="8"/>
  <c r="BM423" i="8"/>
  <c r="BM302" i="8"/>
  <c r="BM383" i="8"/>
  <c r="BM323" i="8"/>
  <c r="BT315" i="8"/>
  <c r="BM426" i="8"/>
  <c r="BM237" i="8"/>
  <c r="BU190" i="8" l="1"/>
  <c r="BN237" i="8"/>
  <c r="BN383" i="8"/>
  <c r="BU225" i="8"/>
  <c r="BU375" i="8"/>
  <c r="BN408" i="8"/>
  <c r="BN296" i="8"/>
  <c r="BN138" i="8"/>
  <c r="BN207" i="8"/>
  <c r="BN133" i="8"/>
  <c r="BN358" i="8"/>
  <c r="BN387" i="8"/>
  <c r="BU210" i="8"/>
  <c r="BN501" i="8"/>
  <c r="BN158" i="8"/>
  <c r="BN256" i="8"/>
  <c r="BN477" i="8"/>
  <c r="BU330" i="8"/>
  <c r="BN193" i="8"/>
  <c r="BN246" i="8"/>
  <c r="BN276" i="8"/>
  <c r="BN498" i="8"/>
  <c r="BN188" i="8"/>
  <c r="BN231" i="8"/>
  <c r="BM30" i="8"/>
  <c r="BN312" i="8"/>
  <c r="BN243" i="8"/>
  <c r="BN118" i="8"/>
  <c r="BN136" i="8"/>
  <c r="BN362" i="8"/>
  <c r="BN223" i="8"/>
  <c r="BN253" i="8"/>
  <c r="BN146" i="8"/>
  <c r="BN117" i="8"/>
  <c r="BU395" i="8"/>
  <c r="BU170" i="8"/>
  <c r="BU205" i="8"/>
  <c r="AY95" i="8"/>
  <c r="BU120" i="8"/>
  <c r="BN442" i="8"/>
  <c r="BN183" i="8"/>
  <c r="BN473" i="8"/>
  <c r="BN287" i="8"/>
  <c r="BN468" i="8"/>
  <c r="BU335" i="8"/>
  <c r="BN291" i="8"/>
  <c r="BU265" i="8"/>
  <c r="BU115" i="8"/>
  <c r="BN148" i="8"/>
  <c r="BN186" i="8"/>
  <c r="BN196" i="8"/>
  <c r="BU135" i="8"/>
  <c r="BN458" i="8"/>
  <c r="BO15" i="8"/>
  <c r="BN321" i="8"/>
  <c r="BU470" i="8"/>
  <c r="BU455" i="8"/>
  <c r="BU305" i="8"/>
  <c r="BN208" i="8"/>
  <c r="BU195" i="8"/>
  <c r="BU250" i="8"/>
  <c r="BU275" i="8"/>
  <c r="BN486" i="8"/>
  <c r="BN342" i="8"/>
  <c r="BN487" i="8"/>
  <c r="BN407" i="8"/>
  <c r="BN381" i="8"/>
  <c r="BN132" i="8"/>
  <c r="BU450" i="8"/>
  <c r="BN168" i="8"/>
  <c r="BN176" i="8"/>
  <c r="BU260" i="8"/>
  <c r="BF60" i="8"/>
  <c r="BN306" i="8"/>
  <c r="BN346" i="8"/>
  <c r="BU130" i="8"/>
  <c r="BN213" i="8"/>
  <c r="BN481" i="8"/>
  <c r="BN432" i="8"/>
  <c r="BN257" i="8"/>
  <c r="BN333" i="8"/>
  <c r="BN317" i="8"/>
  <c r="BN393" i="8"/>
  <c r="BU200" i="8"/>
  <c r="BN416" i="8"/>
  <c r="BU365" i="8"/>
  <c r="BI45" i="8"/>
  <c r="AZ94" i="8"/>
  <c r="BB84" i="8"/>
  <c r="BN426" i="8"/>
  <c r="BN302" i="8"/>
  <c r="BU340" i="8"/>
  <c r="BN446" i="8"/>
  <c r="BN161" i="8"/>
  <c r="BN406" i="8"/>
  <c r="BU125" i="8"/>
  <c r="BN336" i="8"/>
  <c r="BN427" i="8"/>
  <c r="BU280" i="8"/>
  <c r="BN428" i="8"/>
  <c r="BN171" i="8"/>
  <c r="BN366" i="8"/>
  <c r="BN128" i="8"/>
  <c r="BN413" i="8"/>
  <c r="BN313" i="8"/>
  <c r="BU310" i="8"/>
  <c r="BN267" i="8"/>
  <c r="BN356" i="8"/>
  <c r="BN238" i="8"/>
  <c r="BN252" i="8"/>
  <c r="BN123" i="8"/>
  <c r="BN156" i="8"/>
  <c r="BN488" i="8"/>
  <c r="BU355" i="8"/>
  <c r="BU390" i="8"/>
  <c r="BN303" i="8"/>
  <c r="BN331" i="8"/>
  <c r="BN478" i="8"/>
  <c r="BN172" i="8"/>
  <c r="BN352" i="8"/>
  <c r="BU185" i="8"/>
  <c r="BN112" i="8"/>
  <c r="BN301" i="8"/>
  <c r="BN187" i="8"/>
  <c r="BN206" i="8"/>
  <c r="BN502" i="8"/>
  <c r="BN153" i="8"/>
  <c r="BN506" i="8"/>
  <c r="BN318" i="8"/>
  <c r="BN233" i="8"/>
  <c r="BN491" i="8"/>
  <c r="BU270" i="8"/>
  <c r="BN447" i="8"/>
  <c r="AW105" i="8"/>
  <c r="BN182" i="8"/>
  <c r="BN388" i="8"/>
  <c r="BU475" i="8"/>
  <c r="BN298" i="8"/>
  <c r="BN113" i="8"/>
  <c r="BN348" i="8"/>
  <c r="BN177" i="8"/>
  <c r="BN327" i="8"/>
  <c r="BN157" i="8"/>
  <c r="BN353" i="8"/>
  <c r="BN181" i="8"/>
  <c r="BU425" i="8"/>
  <c r="BN236" i="8"/>
  <c r="BU230" i="8"/>
  <c r="BN142" i="8"/>
  <c r="BU345" i="8"/>
  <c r="BN152" i="8"/>
  <c r="BN226" i="8"/>
  <c r="BN337" i="8"/>
  <c r="BN278" i="8"/>
  <c r="BN282" i="8"/>
  <c r="BU400" i="8"/>
  <c r="BN471" i="8"/>
  <c r="BN251" i="8"/>
  <c r="BM25" i="8"/>
  <c r="BK35" i="8"/>
  <c r="BN167" i="8"/>
  <c r="BU360" i="8"/>
  <c r="BN433" i="8"/>
  <c r="BN438" i="8"/>
  <c r="BU460" i="8"/>
  <c r="BN266" i="8"/>
  <c r="BN326" i="8"/>
  <c r="BN363" i="8"/>
  <c r="BU215" i="8"/>
  <c r="BN137" i="8"/>
  <c r="BN368" i="8"/>
  <c r="AZ90" i="8"/>
  <c r="BU300" i="8"/>
  <c r="BN357" i="8"/>
  <c r="BU430" i="8"/>
  <c r="AY99" i="8"/>
  <c r="BC79" i="8"/>
  <c r="BA89" i="8"/>
  <c r="AX104" i="8"/>
  <c r="BU315" i="8"/>
  <c r="BN467" i="8"/>
  <c r="BU165" i="8"/>
  <c r="AW110" i="8"/>
  <c r="BN217" i="8"/>
  <c r="BN332" i="8"/>
  <c r="BN412" i="8"/>
  <c r="BN402" i="8"/>
  <c r="BN453" i="8"/>
  <c r="BN373" i="8"/>
  <c r="BN263" i="8"/>
  <c r="BU370" i="8"/>
  <c r="BN116" i="8"/>
  <c r="BB80" i="8"/>
  <c r="BU220" i="8"/>
  <c r="BN247" i="8"/>
  <c r="BN493" i="8"/>
  <c r="BU325" i="8"/>
  <c r="BU150" i="8"/>
  <c r="BU410" i="8"/>
  <c r="BN242" i="8"/>
  <c r="BN311" i="8"/>
  <c r="BN143" i="8"/>
  <c r="BN377" i="8"/>
  <c r="BN367" i="8"/>
  <c r="BN163" i="8"/>
  <c r="BU245" i="8"/>
  <c r="BN347" i="8"/>
  <c r="BN197" i="8"/>
  <c r="BN308" i="8"/>
  <c r="BN511" i="8"/>
  <c r="BN391" i="8"/>
  <c r="BN286" i="8"/>
  <c r="BN202" i="8"/>
  <c r="BN20" i="8"/>
  <c r="BU295" i="8"/>
  <c r="BN232" i="8"/>
  <c r="BN212" i="8"/>
  <c r="BN472" i="8"/>
  <c r="BG55" i="8"/>
  <c r="BN401" i="8"/>
  <c r="BN496" i="8"/>
  <c r="BN273" i="8"/>
  <c r="BN328" i="8"/>
  <c r="BN283" i="8"/>
  <c r="BN461" i="8"/>
  <c r="BU435" i="8"/>
  <c r="BN512" i="8"/>
  <c r="BN322" i="8"/>
  <c r="BN258" i="8"/>
  <c r="BU285" i="8"/>
  <c r="BJ40" i="8"/>
  <c r="BU500" i="8"/>
  <c r="BN448" i="8"/>
  <c r="BU235" i="8"/>
  <c r="BN111" i="8"/>
  <c r="BN288" i="8"/>
  <c r="BN463" i="8"/>
  <c r="BN281" i="8"/>
  <c r="BN466" i="8"/>
  <c r="BU510" i="8"/>
  <c r="BA85" i="8"/>
  <c r="BN227" i="8"/>
  <c r="BU160" i="8"/>
  <c r="BN403" i="8"/>
  <c r="BU350" i="8"/>
  <c r="BN343" i="8"/>
  <c r="BN141" i="8"/>
  <c r="BU240" i="8"/>
  <c r="BU140" i="8"/>
  <c r="BN151" i="8"/>
  <c r="BN376" i="8"/>
  <c r="BU255" i="8"/>
  <c r="BN462" i="8"/>
  <c r="BH50" i="8"/>
  <c r="BU290" i="8"/>
  <c r="BN492" i="8"/>
  <c r="BN382" i="8"/>
  <c r="BN178" i="8"/>
  <c r="BN422" i="8"/>
  <c r="BN272" i="8"/>
  <c r="BN203" i="8"/>
  <c r="BN411" i="8"/>
  <c r="BD74" i="8"/>
  <c r="AW109" i="8"/>
  <c r="BN423" i="8"/>
  <c r="BN457" i="8"/>
  <c r="BN323" i="8"/>
  <c r="BN316" i="8"/>
  <c r="BN131" i="8"/>
  <c r="BN127" i="8"/>
  <c r="BN222" i="8"/>
  <c r="BN397" i="8"/>
  <c r="BN262" i="8"/>
  <c r="BN396" i="8"/>
  <c r="BN241" i="8"/>
  <c r="BN211" i="8"/>
  <c r="BU480" i="8"/>
  <c r="BE65" i="8"/>
  <c r="BU155" i="8"/>
  <c r="BU385" i="8"/>
  <c r="BN431" i="8"/>
  <c r="BU445" i="8"/>
  <c r="BN122" i="8"/>
  <c r="BU485" i="8"/>
  <c r="BU465" i="8"/>
  <c r="BN198" i="8"/>
  <c r="BN191" i="8"/>
  <c r="BN451" i="8"/>
  <c r="BN121" i="8"/>
  <c r="BU380" i="8"/>
  <c r="BN228" i="8"/>
  <c r="BU420" i="8"/>
  <c r="BU415" i="8"/>
  <c r="BN421" i="8"/>
  <c r="BN513" i="8"/>
  <c r="BN201" i="8"/>
  <c r="BN173" i="8"/>
  <c r="BN371" i="8"/>
  <c r="BN338" i="8"/>
  <c r="BU175" i="8"/>
  <c r="BU180" i="8"/>
  <c r="BN166" i="8"/>
  <c r="BN162" i="8"/>
  <c r="BN126" i="8"/>
  <c r="BN476" i="8"/>
  <c r="BN351" i="8"/>
  <c r="BN386" i="8"/>
  <c r="BN508" i="8"/>
  <c r="BU320" i="8"/>
  <c r="BN218" i="8"/>
  <c r="BN268" i="8"/>
  <c r="BN261" i="8"/>
  <c r="BN507" i="8"/>
  <c r="BN307" i="8"/>
  <c r="BN452" i="8"/>
  <c r="BU440" i="8"/>
  <c r="BN221" i="8"/>
  <c r="BN372" i="8"/>
  <c r="BN418" i="8"/>
  <c r="BU490" i="8"/>
  <c r="BN483" i="8"/>
  <c r="BN192" i="8"/>
  <c r="BN503" i="8"/>
  <c r="BN417" i="8"/>
  <c r="BN436" i="8"/>
  <c r="BU145" i="8"/>
  <c r="BN482" i="8"/>
  <c r="BN361" i="8"/>
  <c r="BN456" i="8"/>
  <c r="BN293" i="8"/>
  <c r="BN216" i="8"/>
  <c r="BU405" i="8"/>
  <c r="BU495" i="8"/>
  <c r="BN398" i="8"/>
  <c r="BN248" i="8"/>
  <c r="BN497" i="8"/>
  <c r="BC75" i="8"/>
  <c r="BN443" i="8"/>
  <c r="AX100" i="8"/>
  <c r="BN392" i="8"/>
  <c r="BN147" i="8"/>
  <c r="BU505" i="8"/>
  <c r="BN271" i="8"/>
  <c r="BN292" i="8"/>
  <c r="BN441" i="8"/>
  <c r="BN277" i="8"/>
  <c r="BD70" i="8"/>
  <c r="BN341" i="8"/>
  <c r="BN297" i="8"/>
  <c r="BN437" i="8"/>
  <c r="BN378" i="8"/>
  <c r="BV190" i="8" l="1"/>
  <c r="BD79" i="8"/>
  <c r="BC84" i="8"/>
  <c r="BO341" i="8"/>
  <c r="BO292" i="8"/>
  <c r="BO392" i="8"/>
  <c r="BO497" i="8"/>
  <c r="BO456" i="8"/>
  <c r="BO436" i="8"/>
  <c r="BO483" i="8"/>
  <c r="BO221" i="8"/>
  <c r="BO507" i="8"/>
  <c r="BV320" i="8"/>
  <c r="BO476" i="8"/>
  <c r="BV180" i="8"/>
  <c r="BO173" i="8"/>
  <c r="BV415" i="8"/>
  <c r="BO121" i="8"/>
  <c r="BV465" i="8"/>
  <c r="BO431" i="8"/>
  <c r="BV480" i="8"/>
  <c r="BO262" i="8"/>
  <c r="BO131" i="8"/>
  <c r="BO423" i="8"/>
  <c r="BO203" i="8"/>
  <c r="BO382" i="8"/>
  <c r="BO462" i="8"/>
  <c r="BV140" i="8"/>
  <c r="BV350" i="8"/>
  <c r="BB85" i="8"/>
  <c r="BO463" i="8"/>
  <c r="BO448" i="8"/>
  <c r="BO258" i="8"/>
  <c r="BO461" i="8"/>
  <c r="BO496" i="8"/>
  <c r="BO212" i="8"/>
  <c r="BO202" i="8"/>
  <c r="BO308" i="8"/>
  <c r="BO163" i="8"/>
  <c r="BO311" i="8"/>
  <c r="BV325" i="8"/>
  <c r="BC80" i="8"/>
  <c r="BO373" i="8"/>
  <c r="BO332" i="8"/>
  <c r="BO467" i="8"/>
  <c r="BV300" i="8"/>
  <c r="BV215" i="8"/>
  <c r="BV460" i="8"/>
  <c r="BO167" i="8"/>
  <c r="BO471" i="8"/>
  <c r="BO337" i="8"/>
  <c r="BO142" i="8"/>
  <c r="BO181" i="8"/>
  <c r="BO177" i="8"/>
  <c r="BV475" i="8"/>
  <c r="BO447" i="8"/>
  <c r="BO318" i="8"/>
  <c r="BO206" i="8"/>
  <c r="BV185" i="8"/>
  <c r="BO331" i="8"/>
  <c r="BO488" i="8"/>
  <c r="BO238" i="8"/>
  <c r="BO313" i="8"/>
  <c r="BO171" i="8"/>
  <c r="BO336" i="8"/>
  <c r="BO446" i="8"/>
  <c r="BO416" i="8"/>
  <c r="BO333" i="8"/>
  <c r="BO213" i="8"/>
  <c r="BG60" i="8"/>
  <c r="BV450" i="8"/>
  <c r="BO487" i="8"/>
  <c r="BV250" i="8"/>
  <c r="BV455" i="8"/>
  <c r="BO458" i="8"/>
  <c r="BO148" i="8"/>
  <c r="BV335" i="8"/>
  <c r="BO183" i="8"/>
  <c r="BV205" i="8"/>
  <c r="BO146" i="8"/>
  <c r="BO136" i="8"/>
  <c r="BN30" i="8"/>
  <c r="BO276" i="8"/>
  <c r="BO477" i="8"/>
  <c r="BV210" i="8"/>
  <c r="BO207" i="8"/>
  <c r="BV375" i="8"/>
  <c r="AX109" i="8"/>
  <c r="AZ99" i="8"/>
  <c r="BA94" i="8"/>
  <c r="BO378" i="8"/>
  <c r="BE70" i="8"/>
  <c r="BO271" i="8"/>
  <c r="AY100" i="8"/>
  <c r="BO248" i="8"/>
  <c r="BV405" i="8"/>
  <c r="BO361" i="8"/>
  <c r="BO417" i="8"/>
  <c r="BV490" i="8"/>
  <c r="BV440" i="8"/>
  <c r="BO261" i="8"/>
  <c r="BO508" i="8"/>
  <c r="BO126" i="8"/>
  <c r="BV175" i="8"/>
  <c r="BO201" i="8"/>
  <c r="BV420" i="8"/>
  <c r="BO451" i="8"/>
  <c r="BV485" i="8"/>
  <c r="BV385" i="8"/>
  <c r="BO211" i="8"/>
  <c r="BO397" i="8"/>
  <c r="BO316" i="8"/>
  <c r="BO272" i="8"/>
  <c r="BO492" i="8"/>
  <c r="BV255" i="8"/>
  <c r="BV240" i="8"/>
  <c r="BO403" i="8"/>
  <c r="BV510" i="8"/>
  <c r="BO288" i="8"/>
  <c r="BV500" i="8"/>
  <c r="BO322" i="8"/>
  <c r="BO283" i="8"/>
  <c r="BO401" i="8"/>
  <c r="BO232" i="8"/>
  <c r="BO286" i="8"/>
  <c r="BO197" i="8"/>
  <c r="BO367" i="8"/>
  <c r="BO242" i="8"/>
  <c r="BO493" i="8"/>
  <c r="BO116" i="8"/>
  <c r="BO453" i="8"/>
  <c r="BO217" i="8"/>
  <c r="BV315" i="8"/>
  <c r="BA90" i="8"/>
  <c r="BO363" i="8"/>
  <c r="BO438" i="8"/>
  <c r="BL35" i="8"/>
  <c r="BV400" i="8"/>
  <c r="BO226" i="8"/>
  <c r="BV230" i="8"/>
  <c r="BO353" i="8"/>
  <c r="BO348" i="8"/>
  <c r="BO388" i="8"/>
  <c r="BV270" i="8"/>
  <c r="BO506" i="8"/>
  <c r="BO187" i="8"/>
  <c r="BO352" i="8"/>
  <c r="BO303" i="8"/>
  <c r="BO156" i="8"/>
  <c r="BO356" i="8"/>
  <c r="BO413" i="8"/>
  <c r="BO428" i="8"/>
  <c r="BV125" i="8"/>
  <c r="BV340" i="8"/>
  <c r="BV200" i="8"/>
  <c r="BO257" i="8"/>
  <c r="BV130" i="8"/>
  <c r="BV260" i="8"/>
  <c r="BO132" i="8"/>
  <c r="BO342" i="8"/>
  <c r="BV195" i="8"/>
  <c r="BV470" i="8"/>
  <c r="BV135" i="8"/>
  <c r="BV115" i="8"/>
  <c r="BO468" i="8"/>
  <c r="BO442" i="8"/>
  <c r="BV170" i="8"/>
  <c r="BO253" i="8"/>
  <c r="BO118" i="8"/>
  <c r="BO231" i="8"/>
  <c r="BO246" i="8"/>
  <c r="BO256" i="8"/>
  <c r="BO387" i="8"/>
  <c r="BO138" i="8"/>
  <c r="BV225" i="8"/>
  <c r="AY104" i="8"/>
  <c r="BO277" i="8"/>
  <c r="BO216" i="8"/>
  <c r="BO503" i="8"/>
  <c r="BO452" i="8"/>
  <c r="BO268" i="8"/>
  <c r="BO386" i="8"/>
  <c r="BO162" i="8"/>
  <c r="BO338" i="8"/>
  <c r="BO513" i="8"/>
  <c r="BO228" i="8"/>
  <c r="BO191" i="8"/>
  <c r="BO122" i="8"/>
  <c r="BV155" i="8"/>
  <c r="BO241" i="8"/>
  <c r="BO222" i="8"/>
  <c r="BO323" i="8"/>
  <c r="BO422" i="8"/>
  <c r="BV290" i="8"/>
  <c r="BO376" i="8"/>
  <c r="BO141" i="8"/>
  <c r="BV160" i="8"/>
  <c r="BO466" i="8"/>
  <c r="BO111" i="8"/>
  <c r="BK40" i="8"/>
  <c r="BO512" i="8"/>
  <c r="BO328" i="8"/>
  <c r="BH55" i="8"/>
  <c r="BV295" i="8"/>
  <c r="BO391" i="8"/>
  <c r="BO347" i="8"/>
  <c r="BO377" i="8"/>
  <c r="BV410" i="8"/>
  <c r="BO247" i="8"/>
  <c r="BV370" i="8"/>
  <c r="BO402" i="8"/>
  <c r="AX110" i="8"/>
  <c r="BV430" i="8"/>
  <c r="BO368" i="8"/>
  <c r="BO326" i="8"/>
  <c r="BO433" i="8"/>
  <c r="BN25" i="8"/>
  <c r="BO282" i="8"/>
  <c r="BO152" i="8"/>
  <c r="BO236" i="8"/>
  <c r="BO157" i="8"/>
  <c r="BO113" i="8"/>
  <c r="BO182" i="8"/>
  <c r="BO491" i="8"/>
  <c r="BO153" i="8"/>
  <c r="BO301" i="8"/>
  <c r="BO172" i="8"/>
  <c r="BV390" i="8"/>
  <c r="BO123" i="8"/>
  <c r="BO267" i="8"/>
  <c r="BO128" i="8"/>
  <c r="BV280" i="8"/>
  <c r="BO406" i="8"/>
  <c r="BO302" i="8"/>
  <c r="BJ45" i="8"/>
  <c r="BO393" i="8"/>
  <c r="BO432" i="8"/>
  <c r="BO346" i="8"/>
  <c r="BO176" i="8"/>
  <c r="BO381" i="8"/>
  <c r="BO486" i="8"/>
  <c r="BO208" i="8"/>
  <c r="BO321" i="8"/>
  <c r="BO196" i="8"/>
  <c r="BV265" i="8"/>
  <c r="BO287" i="8"/>
  <c r="BV120" i="8"/>
  <c r="BV395" i="8"/>
  <c r="BO223" i="8"/>
  <c r="BO243" i="8"/>
  <c r="BO188" i="8"/>
  <c r="BO193" i="8"/>
  <c r="BO158" i="8"/>
  <c r="BO358" i="8"/>
  <c r="BO296" i="8"/>
  <c r="BO383" i="8"/>
  <c r="BO398" i="8"/>
  <c r="BB89" i="8"/>
  <c r="BO437" i="8"/>
  <c r="BV505" i="8"/>
  <c r="BO443" i="8"/>
  <c r="BO482" i="8"/>
  <c r="BO418" i="8"/>
  <c r="BO297" i="8"/>
  <c r="BO441" i="8"/>
  <c r="BO147" i="8"/>
  <c r="BD75" i="8"/>
  <c r="BV495" i="8"/>
  <c r="BO293" i="8"/>
  <c r="BV145" i="8"/>
  <c r="BO192" i="8"/>
  <c r="BO372" i="8"/>
  <c r="BO307" i="8"/>
  <c r="BO218" i="8"/>
  <c r="BO351" i="8"/>
  <c r="BO166" i="8"/>
  <c r="BO371" i="8"/>
  <c r="BO421" i="8"/>
  <c r="BV380" i="8"/>
  <c r="BO198" i="8"/>
  <c r="BV445" i="8"/>
  <c r="BF65" i="8"/>
  <c r="BO396" i="8"/>
  <c r="BO127" i="8"/>
  <c r="BO457" i="8"/>
  <c r="BO411" i="8"/>
  <c r="BO178" i="8"/>
  <c r="BI50" i="8"/>
  <c r="BO151" i="8"/>
  <c r="BO343" i="8"/>
  <c r="BO227" i="8"/>
  <c r="BO281" i="8"/>
  <c r="BV235" i="8"/>
  <c r="BV285" i="8"/>
  <c r="BV435" i="8"/>
  <c r="BO273" i="8"/>
  <c r="BO472" i="8"/>
  <c r="BO20" i="8"/>
  <c r="BO511" i="8"/>
  <c r="BV245" i="8"/>
  <c r="BO143" i="8"/>
  <c r="BV150" i="8"/>
  <c r="BV220" i="8"/>
  <c r="BO263" i="8"/>
  <c r="BO412" i="8"/>
  <c r="BV165" i="8"/>
  <c r="BO357" i="8"/>
  <c r="BO137" i="8"/>
  <c r="BO266" i="8"/>
  <c r="BV360" i="8"/>
  <c r="BO251" i="8"/>
  <c r="BO278" i="8"/>
  <c r="BV345" i="8"/>
  <c r="BV425" i="8"/>
  <c r="BO327" i="8"/>
  <c r="BO298" i="8"/>
  <c r="AX105" i="8"/>
  <c r="BO233" i="8"/>
  <c r="BO502" i="8"/>
  <c r="BO112" i="8"/>
  <c r="BO478" i="8"/>
  <c r="BV355" i="8"/>
  <c r="BO252" i="8"/>
  <c r="BV310" i="8"/>
  <c r="BO366" i="8"/>
  <c r="BO427" i="8"/>
  <c r="BO161" i="8"/>
  <c r="BO426" i="8"/>
  <c r="BV365" i="8"/>
  <c r="BO317" i="8"/>
  <c r="BO481" i="8"/>
  <c r="BO306" i="8"/>
  <c r="BO168" i="8"/>
  <c r="BO407" i="8"/>
  <c r="BV275" i="8"/>
  <c r="BV305" i="8"/>
  <c r="BP15" i="8"/>
  <c r="BO186" i="8"/>
  <c r="BO291" i="8"/>
  <c r="BO473" i="8"/>
  <c r="AZ95" i="8"/>
  <c r="BO117" i="8"/>
  <c r="BO362" i="8"/>
  <c r="BO312" i="8"/>
  <c r="BO498" i="8"/>
  <c r="BV330" i="8"/>
  <c r="BO501" i="8"/>
  <c r="BO133" i="8"/>
  <c r="BO408" i="8"/>
  <c r="BO237" i="8"/>
  <c r="BW190" i="8" l="1"/>
  <c r="AZ104" i="8"/>
  <c r="AY109" i="8"/>
  <c r="BP133" i="8"/>
  <c r="BP312" i="8"/>
  <c r="BP473" i="8"/>
  <c r="BW305" i="8"/>
  <c r="BP306" i="8"/>
  <c r="BP426" i="8"/>
  <c r="BW310" i="8"/>
  <c r="BP112" i="8"/>
  <c r="BP298" i="8"/>
  <c r="BP278" i="8"/>
  <c r="BP137" i="8"/>
  <c r="BP263" i="8"/>
  <c r="BW245" i="8"/>
  <c r="BP273" i="8"/>
  <c r="BP281" i="8"/>
  <c r="BJ50" i="8"/>
  <c r="BP127" i="8"/>
  <c r="BP198" i="8"/>
  <c r="BP166" i="8"/>
  <c r="BP372" i="8"/>
  <c r="BW495" i="8"/>
  <c r="BP297" i="8"/>
  <c r="BW505" i="8"/>
  <c r="BP383" i="8"/>
  <c r="BP193" i="8"/>
  <c r="BW395" i="8"/>
  <c r="BP196" i="8"/>
  <c r="BP381" i="8"/>
  <c r="BP393" i="8"/>
  <c r="BW280" i="8"/>
  <c r="BW390" i="8"/>
  <c r="BP491" i="8"/>
  <c r="BP236" i="8"/>
  <c r="BP433" i="8"/>
  <c r="AY110" i="8"/>
  <c r="BW410" i="8"/>
  <c r="BW295" i="8"/>
  <c r="BL40" i="8"/>
  <c r="BP141" i="8"/>
  <c r="BP323" i="8"/>
  <c r="BP122" i="8"/>
  <c r="BP338" i="8"/>
  <c r="BP452" i="8"/>
  <c r="BP256" i="8"/>
  <c r="BP253" i="8"/>
  <c r="BW115" i="8"/>
  <c r="BP342" i="8"/>
  <c r="BP257" i="8"/>
  <c r="BP428" i="8"/>
  <c r="BP303" i="8"/>
  <c r="BW270" i="8"/>
  <c r="BW230" i="8"/>
  <c r="BP438" i="8"/>
  <c r="BP217" i="8"/>
  <c r="BP242" i="8"/>
  <c r="BP232" i="8"/>
  <c r="BW500" i="8"/>
  <c r="BW240" i="8"/>
  <c r="BP316" i="8"/>
  <c r="BW485" i="8"/>
  <c r="BW175" i="8"/>
  <c r="BW440" i="8"/>
  <c r="BW405" i="8"/>
  <c r="BF70" i="8"/>
  <c r="BP477" i="8"/>
  <c r="BP146" i="8"/>
  <c r="BP148" i="8"/>
  <c r="BP487" i="8"/>
  <c r="BP333" i="8"/>
  <c r="BP171" i="8"/>
  <c r="BP331" i="8"/>
  <c r="BP447" i="8"/>
  <c r="BP142" i="8"/>
  <c r="BW460" i="8"/>
  <c r="BP332" i="8"/>
  <c r="BP311" i="8"/>
  <c r="BP212" i="8"/>
  <c r="BP448" i="8"/>
  <c r="BW140" i="8"/>
  <c r="BP423" i="8"/>
  <c r="BP431" i="8"/>
  <c r="BP173" i="8"/>
  <c r="BP507" i="8"/>
  <c r="BP456" i="8"/>
  <c r="BP292" i="8"/>
  <c r="BP501" i="8"/>
  <c r="BP362" i="8"/>
  <c r="BP291" i="8"/>
  <c r="BW275" i="8"/>
  <c r="BP481" i="8"/>
  <c r="BP161" i="8"/>
  <c r="BP252" i="8"/>
  <c r="BP502" i="8"/>
  <c r="BP327" i="8"/>
  <c r="BP251" i="8"/>
  <c r="BP357" i="8"/>
  <c r="BW220" i="8"/>
  <c r="BP511" i="8"/>
  <c r="BW435" i="8"/>
  <c r="BP227" i="8"/>
  <c r="BP178" i="8"/>
  <c r="BP396" i="8"/>
  <c r="BW380" i="8"/>
  <c r="BP351" i="8"/>
  <c r="BP192" i="8"/>
  <c r="BE75" i="8"/>
  <c r="BP418" i="8"/>
  <c r="BP437" i="8"/>
  <c r="BP296" i="8"/>
  <c r="BP188" i="8"/>
  <c r="BW120" i="8"/>
  <c r="BP321" i="8"/>
  <c r="BP176" i="8"/>
  <c r="BK45" i="8"/>
  <c r="BP128" i="8"/>
  <c r="BP172" i="8"/>
  <c r="BP182" i="8"/>
  <c r="BP152" i="8"/>
  <c r="BP326" i="8"/>
  <c r="BP402" i="8"/>
  <c r="BP377" i="8"/>
  <c r="BI55" i="8"/>
  <c r="BP111" i="8"/>
  <c r="BP376" i="8"/>
  <c r="BP222" i="8"/>
  <c r="BP191" i="8"/>
  <c r="BP162" i="8"/>
  <c r="BP503" i="8"/>
  <c r="BW225" i="8"/>
  <c r="BP246" i="8"/>
  <c r="BW170" i="8"/>
  <c r="BW135" i="8"/>
  <c r="BP132" i="8"/>
  <c r="BW200" i="8"/>
  <c r="BP413" i="8"/>
  <c r="BP352" i="8"/>
  <c r="BP388" i="8"/>
  <c r="BP226" i="8"/>
  <c r="BP363" i="8"/>
  <c r="BP453" i="8"/>
  <c r="BP367" i="8"/>
  <c r="BP401" i="8"/>
  <c r="BP288" i="8"/>
  <c r="BW255" i="8"/>
  <c r="BP397" i="8"/>
  <c r="BP451" i="8"/>
  <c r="BP126" i="8"/>
  <c r="BW490" i="8"/>
  <c r="BP248" i="8"/>
  <c r="BP378" i="8"/>
  <c r="BW375" i="8"/>
  <c r="BP276" i="8"/>
  <c r="BW205" i="8"/>
  <c r="BP458" i="8"/>
  <c r="BW450" i="8"/>
  <c r="BP416" i="8"/>
  <c r="BP313" i="8"/>
  <c r="BW185" i="8"/>
  <c r="BW475" i="8"/>
  <c r="BP337" i="8"/>
  <c r="BW215" i="8"/>
  <c r="BP373" i="8"/>
  <c r="BP163" i="8"/>
  <c r="BP496" i="8"/>
  <c r="BP463" i="8"/>
  <c r="BP462" i="8"/>
  <c r="BP131" i="8"/>
  <c r="BW465" i="8"/>
  <c r="BW180" i="8"/>
  <c r="BP221" i="8"/>
  <c r="BP341" i="8"/>
  <c r="BC89" i="8"/>
  <c r="BB94" i="8"/>
  <c r="BD84" i="8"/>
  <c r="BP237" i="8"/>
  <c r="BW330" i="8"/>
  <c r="BP117" i="8"/>
  <c r="BP186" i="8"/>
  <c r="BP407" i="8"/>
  <c r="BP317" i="8"/>
  <c r="BP427" i="8"/>
  <c r="BW355" i="8"/>
  <c r="BP233" i="8"/>
  <c r="BW425" i="8"/>
  <c r="BW360" i="8"/>
  <c r="BW165" i="8"/>
  <c r="BW150" i="8"/>
  <c r="BP20" i="8"/>
  <c r="BW285" i="8"/>
  <c r="BP343" i="8"/>
  <c r="BP411" i="8"/>
  <c r="BG65" i="8"/>
  <c r="BP421" i="8"/>
  <c r="BP218" i="8"/>
  <c r="BW145" i="8"/>
  <c r="BP147" i="8"/>
  <c r="BP482" i="8"/>
  <c r="BP358" i="8"/>
  <c r="BP243" i="8"/>
  <c r="BP287" i="8"/>
  <c r="BP208" i="8"/>
  <c r="BP346" i="8"/>
  <c r="BP302" i="8"/>
  <c r="BP267" i="8"/>
  <c r="BP301" i="8"/>
  <c r="BP113" i="8"/>
  <c r="BP282" i="8"/>
  <c r="BP368" i="8"/>
  <c r="BW370" i="8"/>
  <c r="BP347" i="8"/>
  <c r="BP328" i="8"/>
  <c r="BP466" i="8"/>
  <c r="BW290" i="8"/>
  <c r="BP241" i="8"/>
  <c r="BP228" i="8"/>
  <c r="BP386" i="8"/>
  <c r="BP216" i="8"/>
  <c r="BP138" i="8"/>
  <c r="BP231" i="8"/>
  <c r="BP442" i="8"/>
  <c r="BW470" i="8"/>
  <c r="BW260" i="8"/>
  <c r="BW340" i="8"/>
  <c r="BP356" i="8"/>
  <c r="BP187" i="8"/>
  <c r="BP348" i="8"/>
  <c r="BW400" i="8"/>
  <c r="BB90" i="8"/>
  <c r="BP116" i="8"/>
  <c r="BP197" i="8"/>
  <c r="BP283" i="8"/>
  <c r="BW510" i="8"/>
  <c r="BP492" i="8"/>
  <c r="BP211" i="8"/>
  <c r="BW420" i="8"/>
  <c r="BP508" i="8"/>
  <c r="BP417" i="8"/>
  <c r="AZ100" i="8"/>
  <c r="BP207" i="8"/>
  <c r="BO30" i="8"/>
  <c r="BP183" i="8"/>
  <c r="BW455" i="8"/>
  <c r="BH60" i="8"/>
  <c r="BP446" i="8"/>
  <c r="BP238" i="8"/>
  <c r="BP206" i="8"/>
  <c r="BP177" i="8"/>
  <c r="BP471" i="8"/>
  <c r="BW300" i="8"/>
  <c r="BD80" i="8"/>
  <c r="BP308" i="8"/>
  <c r="BP461" i="8"/>
  <c r="BC85" i="8"/>
  <c r="BP382" i="8"/>
  <c r="BP262" i="8"/>
  <c r="BP121" i="8"/>
  <c r="BP476" i="8"/>
  <c r="BP483" i="8"/>
  <c r="BP497" i="8"/>
  <c r="BA99" i="8"/>
  <c r="BP408" i="8"/>
  <c r="BP498" i="8"/>
  <c r="BA95" i="8"/>
  <c r="BQ15" i="8"/>
  <c r="BP168" i="8"/>
  <c r="BW365" i="8"/>
  <c r="BP366" i="8"/>
  <c r="BP478" i="8"/>
  <c r="AY105" i="8"/>
  <c r="BW345" i="8"/>
  <c r="BP266" i="8"/>
  <c r="BP412" i="8"/>
  <c r="BP143" i="8"/>
  <c r="BP472" i="8"/>
  <c r="BW235" i="8"/>
  <c r="BP151" i="8"/>
  <c r="BP457" i="8"/>
  <c r="BW445" i="8"/>
  <c r="BP371" i="8"/>
  <c r="BP307" i="8"/>
  <c r="BP293" i="8"/>
  <c r="BP441" i="8"/>
  <c r="BP443" i="8"/>
  <c r="BP398" i="8"/>
  <c r="BP158" i="8"/>
  <c r="BP223" i="8"/>
  <c r="BW265" i="8"/>
  <c r="BP486" i="8"/>
  <c r="BP432" i="8"/>
  <c r="BP406" i="8"/>
  <c r="BP123" i="8"/>
  <c r="BP153" i="8"/>
  <c r="BP157" i="8"/>
  <c r="BO25" i="8"/>
  <c r="BW430" i="8"/>
  <c r="BP247" i="8"/>
  <c r="BP391" i="8"/>
  <c r="BP512" i="8"/>
  <c r="BW160" i="8"/>
  <c r="BP422" i="8"/>
  <c r="BW155" i="8"/>
  <c r="BP513" i="8"/>
  <c r="BP268" i="8"/>
  <c r="BP277" i="8"/>
  <c r="BP387" i="8"/>
  <c r="BP118" i="8"/>
  <c r="BP468" i="8"/>
  <c r="BW195" i="8"/>
  <c r="BW130" i="8"/>
  <c r="BW125" i="8"/>
  <c r="BP156" i="8"/>
  <c r="BP506" i="8"/>
  <c r="BP353" i="8"/>
  <c r="BM35" i="8"/>
  <c r="BW315" i="8"/>
  <c r="BP493" i="8"/>
  <c r="BP286" i="8"/>
  <c r="BP322" i="8"/>
  <c r="BP403" i="8"/>
  <c r="BP272" i="8"/>
  <c r="BW385" i="8"/>
  <c r="BP201" i="8"/>
  <c r="BP261" i="8"/>
  <c r="BP361" i="8"/>
  <c r="BP271" i="8"/>
  <c r="BW210" i="8"/>
  <c r="BP136" i="8"/>
  <c r="BW335" i="8"/>
  <c r="BW250" i="8"/>
  <c r="BP213" i="8"/>
  <c r="BP336" i="8"/>
  <c r="BP488" i="8"/>
  <c r="BP318" i="8"/>
  <c r="BP181" i="8"/>
  <c r="BP167" i="8"/>
  <c r="BP467" i="8"/>
  <c r="BW325" i="8"/>
  <c r="BP202" i="8"/>
  <c r="BP258" i="8"/>
  <c r="BW350" i="8"/>
  <c r="BP203" i="8"/>
  <c r="BW480" i="8"/>
  <c r="BW415" i="8"/>
  <c r="BW320" i="8"/>
  <c r="BP436" i="8"/>
  <c r="BP392" i="8"/>
  <c r="K10" i="8"/>
  <c r="BX190" i="8" l="1"/>
  <c r="BC94" i="8"/>
  <c r="BQ436" i="8"/>
  <c r="BQ203" i="8"/>
  <c r="BX325" i="8"/>
  <c r="BQ318" i="8"/>
  <c r="BX250" i="8"/>
  <c r="BQ271" i="8"/>
  <c r="BX385" i="8"/>
  <c r="BQ286" i="8"/>
  <c r="BQ353" i="8"/>
  <c r="BX130" i="8"/>
  <c r="BQ387" i="8"/>
  <c r="BX155" i="8"/>
  <c r="BQ391" i="8"/>
  <c r="BQ157" i="8"/>
  <c r="BQ432" i="8"/>
  <c r="BQ158" i="8"/>
  <c r="BQ293" i="8"/>
  <c r="BQ457" i="8"/>
  <c r="BQ143" i="8"/>
  <c r="AZ105" i="8"/>
  <c r="BQ168" i="8"/>
  <c r="BQ408" i="8"/>
  <c r="BQ476" i="8"/>
  <c r="BD85" i="8"/>
  <c r="BX300" i="8"/>
  <c r="BQ238" i="8"/>
  <c r="BQ183" i="8"/>
  <c r="BQ417" i="8"/>
  <c r="BQ492" i="8"/>
  <c r="BQ116" i="8"/>
  <c r="BQ187" i="8"/>
  <c r="BX470" i="8"/>
  <c r="BQ216" i="8"/>
  <c r="BX290" i="8"/>
  <c r="BX370" i="8"/>
  <c r="BQ301" i="8"/>
  <c r="BQ208" i="8"/>
  <c r="BQ482" i="8"/>
  <c r="BQ421" i="8"/>
  <c r="BX285" i="8"/>
  <c r="BX360" i="8"/>
  <c r="BQ427" i="8"/>
  <c r="BQ117" i="8"/>
  <c r="BQ221" i="8"/>
  <c r="BQ462" i="8"/>
  <c r="BQ373" i="8"/>
  <c r="BX185" i="8"/>
  <c r="BQ458" i="8"/>
  <c r="BQ378" i="8"/>
  <c r="BQ451" i="8"/>
  <c r="BQ401" i="8"/>
  <c r="BQ226" i="8"/>
  <c r="BX200" i="8"/>
  <c r="BQ246" i="8"/>
  <c r="BQ191" i="8"/>
  <c r="BJ55" i="8"/>
  <c r="BQ152" i="8"/>
  <c r="BL45" i="8"/>
  <c r="BQ188" i="8"/>
  <c r="BF75" i="8"/>
  <c r="BQ396" i="8"/>
  <c r="BQ511" i="8"/>
  <c r="BQ327" i="8"/>
  <c r="BQ481" i="8"/>
  <c r="BQ501" i="8"/>
  <c r="BQ173" i="8"/>
  <c r="BQ448" i="8"/>
  <c r="BX460" i="8"/>
  <c r="BQ171" i="8"/>
  <c r="BQ146" i="8"/>
  <c r="BX440" i="8"/>
  <c r="BX240" i="8"/>
  <c r="BQ217" i="8"/>
  <c r="BQ303" i="8"/>
  <c r="BX115" i="8"/>
  <c r="BQ338" i="8"/>
  <c r="BM40" i="8"/>
  <c r="BQ433" i="8"/>
  <c r="BX280" i="8"/>
  <c r="BX395" i="8"/>
  <c r="BQ297" i="8"/>
  <c r="BQ198" i="8"/>
  <c r="BQ273" i="8"/>
  <c r="BQ278" i="8"/>
  <c r="BQ426" i="8"/>
  <c r="BQ312" i="8"/>
  <c r="BB99" i="8"/>
  <c r="BD89" i="8"/>
  <c r="BX320" i="8"/>
  <c r="BX350" i="8"/>
  <c r="BQ467" i="8"/>
  <c r="BQ488" i="8"/>
  <c r="BX335" i="8"/>
  <c r="BQ361" i="8"/>
  <c r="BQ272" i="8"/>
  <c r="BQ493" i="8"/>
  <c r="BQ506" i="8"/>
  <c r="BX195" i="8"/>
  <c r="BQ277" i="8"/>
  <c r="BQ422" i="8"/>
  <c r="BQ247" i="8"/>
  <c r="BQ153" i="8"/>
  <c r="BQ486" i="8"/>
  <c r="BQ398" i="8"/>
  <c r="BQ307" i="8"/>
  <c r="BQ151" i="8"/>
  <c r="BQ412" i="8"/>
  <c r="BQ478" i="8"/>
  <c r="BR15" i="8"/>
  <c r="BQ121" i="8"/>
  <c r="BQ461" i="8"/>
  <c r="BQ471" i="8"/>
  <c r="BQ446" i="8"/>
  <c r="BP30" i="8"/>
  <c r="BQ508" i="8"/>
  <c r="BX510" i="8"/>
  <c r="BC90" i="8"/>
  <c r="BQ356" i="8"/>
  <c r="BQ442" i="8"/>
  <c r="BQ386" i="8"/>
  <c r="BQ466" i="8"/>
  <c r="BQ368" i="8"/>
  <c r="BQ267" i="8"/>
  <c r="BQ287" i="8"/>
  <c r="BQ147" i="8"/>
  <c r="BH65" i="8"/>
  <c r="BQ20" i="8"/>
  <c r="BX425" i="8"/>
  <c r="BQ317" i="8"/>
  <c r="BX330" i="8"/>
  <c r="BX180" i="8"/>
  <c r="BQ463" i="8"/>
  <c r="BX215" i="8"/>
  <c r="BQ313" i="8"/>
  <c r="BX205" i="8"/>
  <c r="BQ248" i="8"/>
  <c r="BQ397" i="8"/>
  <c r="BQ367" i="8"/>
  <c r="BQ388" i="8"/>
  <c r="BQ132" i="8"/>
  <c r="BX225" i="8"/>
  <c r="BQ222" i="8"/>
  <c r="BQ377" i="8"/>
  <c r="BQ182" i="8"/>
  <c r="BQ176" i="8"/>
  <c r="BQ296" i="8"/>
  <c r="BQ192" i="8"/>
  <c r="BQ178" i="8"/>
  <c r="BX220" i="8"/>
  <c r="BQ502" i="8"/>
  <c r="BX275" i="8"/>
  <c r="BQ292" i="8"/>
  <c r="BQ431" i="8"/>
  <c r="BQ212" i="8"/>
  <c r="BQ142" i="8"/>
  <c r="BQ333" i="8"/>
  <c r="BQ477" i="8"/>
  <c r="BX175" i="8"/>
  <c r="BX500" i="8"/>
  <c r="BQ438" i="8"/>
  <c r="BQ428" i="8"/>
  <c r="BQ253" i="8"/>
  <c r="BQ122" i="8"/>
  <c r="BX295" i="8"/>
  <c r="BQ236" i="8"/>
  <c r="BQ393" i="8"/>
  <c r="BQ193" i="8"/>
  <c r="BX495" i="8"/>
  <c r="BQ127" i="8"/>
  <c r="BX245" i="8"/>
  <c r="BQ298" i="8"/>
  <c r="BQ306" i="8"/>
  <c r="BQ133" i="8"/>
  <c r="AZ109" i="8"/>
  <c r="BX415" i="8"/>
  <c r="BQ258" i="8"/>
  <c r="BQ167" i="8"/>
  <c r="BQ336" i="8"/>
  <c r="BQ136" i="8"/>
  <c r="BQ261" i="8"/>
  <c r="BQ403" i="8"/>
  <c r="BX315" i="8"/>
  <c r="BQ156" i="8"/>
  <c r="BQ468" i="8"/>
  <c r="BQ268" i="8"/>
  <c r="BX160" i="8"/>
  <c r="BX430" i="8"/>
  <c r="BQ123" i="8"/>
  <c r="BX265" i="8"/>
  <c r="BQ443" i="8"/>
  <c r="BQ371" i="8"/>
  <c r="BX235" i="8"/>
  <c r="BQ266" i="8"/>
  <c r="BQ366" i="8"/>
  <c r="BB95" i="8"/>
  <c r="BQ497" i="8"/>
  <c r="BQ262" i="8"/>
  <c r="BQ308" i="8"/>
  <c r="BQ177" i="8"/>
  <c r="BI60" i="8"/>
  <c r="BQ207" i="8"/>
  <c r="BX420" i="8"/>
  <c r="BQ283" i="8"/>
  <c r="BX400" i="8"/>
  <c r="BX340" i="8"/>
  <c r="BQ231" i="8"/>
  <c r="BQ228" i="8"/>
  <c r="BQ328" i="8"/>
  <c r="BQ282" i="8"/>
  <c r="BQ302" i="8"/>
  <c r="BQ243" i="8"/>
  <c r="BX145" i="8"/>
  <c r="BQ411" i="8"/>
  <c r="BX150" i="8"/>
  <c r="BQ233" i="8"/>
  <c r="BQ407" i="8"/>
  <c r="BQ237" i="8"/>
  <c r="BQ341" i="8"/>
  <c r="BX465" i="8"/>
  <c r="BQ496" i="8"/>
  <c r="BQ337" i="8"/>
  <c r="BQ416" i="8"/>
  <c r="BQ276" i="8"/>
  <c r="BX490" i="8"/>
  <c r="BX255" i="8"/>
  <c r="BQ453" i="8"/>
  <c r="BQ352" i="8"/>
  <c r="BX135" i="8"/>
  <c r="BQ503" i="8"/>
  <c r="BQ376" i="8"/>
  <c r="BQ402" i="8"/>
  <c r="BQ172" i="8"/>
  <c r="BQ321" i="8"/>
  <c r="BQ437" i="8"/>
  <c r="BQ351" i="8"/>
  <c r="BQ227" i="8"/>
  <c r="BQ357" i="8"/>
  <c r="BQ252" i="8"/>
  <c r="BQ291" i="8"/>
  <c r="BQ456" i="8"/>
  <c r="BQ423" i="8"/>
  <c r="BQ311" i="8"/>
  <c r="BQ447" i="8"/>
  <c r="BQ487" i="8"/>
  <c r="BG70" i="8"/>
  <c r="BX485" i="8"/>
  <c r="BQ232" i="8"/>
  <c r="BX230" i="8"/>
  <c r="BQ257" i="8"/>
  <c r="BQ256" i="8"/>
  <c r="BQ323" i="8"/>
  <c r="BX410" i="8"/>
  <c r="BQ491" i="8"/>
  <c r="BQ381" i="8"/>
  <c r="BQ383" i="8"/>
  <c r="BQ372" i="8"/>
  <c r="BK50" i="8"/>
  <c r="BQ263" i="8"/>
  <c r="BQ112" i="8"/>
  <c r="BX305" i="8"/>
  <c r="BA104" i="8"/>
  <c r="BQ392" i="8"/>
  <c r="BX480" i="8"/>
  <c r="BQ202" i="8"/>
  <c r="BQ181" i="8"/>
  <c r="BQ213" i="8"/>
  <c r="BX210" i="8"/>
  <c r="BQ201" i="8"/>
  <c r="BQ322" i="8"/>
  <c r="BN35" i="8"/>
  <c r="BX125" i="8"/>
  <c r="BQ118" i="8"/>
  <c r="BQ513" i="8"/>
  <c r="BQ512" i="8"/>
  <c r="BP25" i="8"/>
  <c r="BQ406" i="8"/>
  <c r="BQ223" i="8"/>
  <c r="BQ441" i="8"/>
  <c r="BX445" i="8"/>
  <c r="BQ472" i="8"/>
  <c r="BX345" i="8"/>
  <c r="BX365" i="8"/>
  <c r="BQ498" i="8"/>
  <c r="BQ483" i="8"/>
  <c r="BQ382" i="8"/>
  <c r="BE80" i="8"/>
  <c r="BQ206" i="8"/>
  <c r="BX455" i="8"/>
  <c r="BA100" i="8"/>
  <c r="BQ211" i="8"/>
  <c r="BQ197" i="8"/>
  <c r="BQ348" i="8"/>
  <c r="BX260" i="8"/>
  <c r="BQ138" i="8"/>
  <c r="BQ241" i="8"/>
  <c r="BQ347" i="8"/>
  <c r="BQ113" i="8"/>
  <c r="BQ346" i="8"/>
  <c r="BQ358" i="8"/>
  <c r="BQ218" i="8"/>
  <c r="BQ343" i="8"/>
  <c r="BX165" i="8"/>
  <c r="BX355" i="8"/>
  <c r="BQ186" i="8"/>
  <c r="BQ131" i="8"/>
  <c r="BQ163" i="8"/>
  <c r="BX475" i="8"/>
  <c r="BX450" i="8"/>
  <c r="BX375" i="8"/>
  <c r="BQ126" i="8"/>
  <c r="BQ288" i="8"/>
  <c r="BQ363" i="8"/>
  <c r="BQ413" i="8"/>
  <c r="BX170" i="8"/>
  <c r="BQ162" i="8"/>
  <c r="BQ111" i="8"/>
  <c r="BQ326" i="8"/>
  <c r="BQ128" i="8"/>
  <c r="BX120" i="8"/>
  <c r="BQ418" i="8"/>
  <c r="BX380" i="8"/>
  <c r="BX435" i="8"/>
  <c r="BQ251" i="8"/>
  <c r="BQ161" i="8"/>
  <c r="BQ362" i="8"/>
  <c r="BQ507" i="8"/>
  <c r="BX140" i="8"/>
  <c r="BQ332" i="8"/>
  <c r="BQ331" i="8"/>
  <c r="BQ148" i="8"/>
  <c r="BX405" i="8"/>
  <c r="BQ316" i="8"/>
  <c r="BQ242" i="8"/>
  <c r="BX270" i="8"/>
  <c r="BQ342" i="8"/>
  <c r="BQ452" i="8"/>
  <c r="BQ141" i="8"/>
  <c r="AZ110" i="8"/>
  <c r="BX390" i="8"/>
  <c r="BQ196" i="8"/>
  <c r="BX505" i="8"/>
  <c r="BQ166" i="8"/>
  <c r="BQ281" i="8"/>
  <c r="BQ137" i="8"/>
  <c r="BX310" i="8"/>
  <c r="BQ473" i="8"/>
  <c r="L10" i="8"/>
  <c r="BY190" i="8" l="1"/>
  <c r="BY505" i="8"/>
  <c r="BR242" i="8"/>
  <c r="BR326" i="8"/>
  <c r="BR137" i="8"/>
  <c r="BR196" i="8"/>
  <c r="BR452" i="8"/>
  <c r="BR316" i="8"/>
  <c r="BR332" i="8"/>
  <c r="BR418" i="8"/>
  <c r="BR111" i="8"/>
  <c r="BR363" i="8"/>
  <c r="BY450" i="8"/>
  <c r="BR218" i="8"/>
  <c r="BR347" i="8"/>
  <c r="BY455" i="8"/>
  <c r="BR472" i="8"/>
  <c r="BR202" i="8"/>
  <c r="BC99" i="8"/>
  <c r="BR281" i="8"/>
  <c r="BY390" i="8"/>
  <c r="BR342" i="8"/>
  <c r="BY405" i="8"/>
  <c r="BY140" i="8"/>
  <c r="BR251" i="8"/>
  <c r="BY120" i="8"/>
  <c r="BR162" i="8"/>
  <c r="BR288" i="8"/>
  <c r="BY475" i="8"/>
  <c r="BY355" i="8"/>
  <c r="BR358" i="8"/>
  <c r="BR241" i="8"/>
  <c r="BR197" i="8"/>
  <c r="BR206" i="8"/>
  <c r="BR498" i="8"/>
  <c r="BY445" i="8"/>
  <c r="BQ25" i="8"/>
  <c r="BY125" i="8"/>
  <c r="BY210" i="8"/>
  <c r="BY480" i="8"/>
  <c r="BR112" i="8"/>
  <c r="BR383" i="8"/>
  <c r="BR323" i="8"/>
  <c r="BR232" i="8"/>
  <c r="BR447" i="8"/>
  <c r="BR291" i="8"/>
  <c r="BR351" i="8"/>
  <c r="BR402" i="8"/>
  <c r="BR352" i="8"/>
  <c r="BR276" i="8"/>
  <c r="BY465" i="8"/>
  <c r="BR233" i="8"/>
  <c r="BR243" i="8"/>
  <c r="BR228" i="8"/>
  <c r="BR283" i="8"/>
  <c r="BR177" i="8"/>
  <c r="BC95" i="8"/>
  <c r="BR371" i="8"/>
  <c r="BY430" i="8"/>
  <c r="BR156" i="8"/>
  <c r="BR136" i="8"/>
  <c r="BY415" i="8"/>
  <c r="BR298" i="8"/>
  <c r="BR193" i="8"/>
  <c r="BR122" i="8"/>
  <c r="BY500" i="8"/>
  <c r="BR142" i="8"/>
  <c r="BY275" i="8"/>
  <c r="BR192" i="8"/>
  <c r="BR377" i="8"/>
  <c r="BR388" i="8"/>
  <c r="BY205" i="8"/>
  <c r="BY180" i="8"/>
  <c r="BR20" i="8"/>
  <c r="BR267" i="8"/>
  <c r="BR442" i="8"/>
  <c r="BR508" i="8"/>
  <c r="BR461" i="8"/>
  <c r="BR412" i="8"/>
  <c r="BR486" i="8"/>
  <c r="BR277" i="8"/>
  <c r="BR272" i="8"/>
  <c r="BR467" i="8"/>
  <c r="BR273" i="8"/>
  <c r="BY280" i="8"/>
  <c r="BY115" i="8"/>
  <c r="BY440" i="8"/>
  <c r="BR448" i="8"/>
  <c r="BR327" i="8"/>
  <c r="BR188" i="8"/>
  <c r="BR191" i="8"/>
  <c r="BR401" i="8"/>
  <c r="BY185" i="8"/>
  <c r="BR117" i="8"/>
  <c r="BR421" i="8"/>
  <c r="BY370" i="8"/>
  <c r="BR187" i="8"/>
  <c r="BR183" i="8"/>
  <c r="BR476" i="8"/>
  <c r="BR143" i="8"/>
  <c r="BR432" i="8"/>
  <c r="BR387" i="8"/>
  <c r="BY385" i="8"/>
  <c r="BY325" i="8"/>
  <c r="BA109" i="8"/>
  <c r="BR166" i="8"/>
  <c r="BA110" i="8"/>
  <c r="BY270" i="8"/>
  <c r="BR148" i="8"/>
  <c r="BR507" i="8"/>
  <c r="BY435" i="8"/>
  <c r="BR128" i="8"/>
  <c r="BY170" i="8"/>
  <c r="BR126" i="8"/>
  <c r="BR163" i="8"/>
  <c r="BY165" i="8"/>
  <c r="BR346" i="8"/>
  <c r="BR138" i="8"/>
  <c r="BR211" i="8"/>
  <c r="BF80" i="8"/>
  <c r="BY365" i="8"/>
  <c r="BR441" i="8"/>
  <c r="BR512" i="8"/>
  <c r="BO35" i="8"/>
  <c r="BR213" i="8"/>
  <c r="BR392" i="8"/>
  <c r="BR263" i="8"/>
  <c r="BR381" i="8"/>
  <c r="BR256" i="8"/>
  <c r="BY485" i="8"/>
  <c r="BR311" i="8"/>
  <c r="BR252" i="8"/>
  <c r="BR437" i="8"/>
  <c r="BR376" i="8"/>
  <c r="BR453" i="8"/>
  <c r="BR416" i="8"/>
  <c r="BR341" i="8"/>
  <c r="BY150" i="8"/>
  <c r="BR302" i="8"/>
  <c r="BR231" i="8"/>
  <c r="BY420" i="8"/>
  <c r="BR308" i="8"/>
  <c r="BR366" i="8"/>
  <c r="BR443" i="8"/>
  <c r="BY160" i="8"/>
  <c r="BY315" i="8"/>
  <c r="BR336" i="8"/>
  <c r="BY245" i="8"/>
  <c r="BR393" i="8"/>
  <c r="BR253" i="8"/>
  <c r="BY175" i="8"/>
  <c r="BR212" i="8"/>
  <c r="BR502" i="8"/>
  <c r="BR296" i="8"/>
  <c r="BR222" i="8"/>
  <c r="BR367" i="8"/>
  <c r="BR313" i="8"/>
  <c r="BY330" i="8"/>
  <c r="BI65" i="8"/>
  <c r="BR368" i="8"/>
  <c r="BR356" i="8"/>
  <c r="BQ30" i="8"/>
  <c r="BR121" i="8"/>
  <c r="BR151" i="8"/>
  <c r="BR153" i="8"/>
  <c r="BY195" i="8"/>
  <c r="BR361" i="8"/>
  <c r="BY350" i="8"/>
  <c r="BR312" i="8"/>
  <c r="BR198" i="8"/>
  <c r="BR433" i="8"/>
  <c r="BR303" i="8"/>
  <c r="BR146" i="8"/>
  <c r="BR173" i="8"/>
  <c r="BR511" i="8"/>
  <c r="BM45" i="8"/>
  <c r="BR246" i="8"/>
  <c r="BR451" i="8"/>
  <c r="BR373" i="8"/>
  <c r="BR427" i="8"/>
  <c r="BR482" i="8"/>
  <c r="BY290" i="8"/>
  <c r="BR116" i="8"/>
  <c r="BR238" i="8"/>
  <c r="BR408" i="8"/>
  <c r="BR457" i="8"/>
  <c r="BR157" i="8"/>
  <c r="BY130" i="8"/>
  <c r="BR271" i="8"/>
  <c r="BR203" i="8"/>
  <c r="BR473" i="8"/>
  <c r="BB104" i="8"/>
  <c r="BR141" i="8"/>
  <c r="BY380" i="8"/>
  <c r="BR413" i="8"/>
  <c r="BY375" i="8"/>
  <c r="BR131" i="8"/>
  <c r="BR343" i="8"/>
  <c r="BR113" i="8"/>
  <c r="BY260" i="8"/>
  <c r="BB100" i="8"/>
  <c r="BR382" i="8"/>
  <c r="BY345" i="8"/>
  <c r="BR223" i="8"/>
  <c r="BR513" i="8"/>
  <c r="BR322" i="8"/>
  <c r="BR181" i="8"/>
  <c r="BL50" i="8"/>
  <c r="BR491" i="8"/>
  <c r="BR257" i="8"/>
  <c r="BH70" i="8"/>
  <c r="BR423" i="8"/>
  <c r="BR357" i="8"/>
  <c r="BR321" i="8"/>
  <c r="BR503" i="8"/>
  <c r="BY255" i="8"/>
  <c r="BR337" i="8"/>
  <c r="BR237" i="8"/>
  <c r="BR411" i="8"/>
  <c r="BR282" i="8"/>
  <c r="BY340" i="8"/>
  <c r="BR207" i="8"/>
  <c r="BR262" i="8"/>
  <c r="BR266" i="8"/>
  <c r="BY265" i="8"/>
  <c r="BR268" i="8"/>
  <c r="BR403" i="8"/>
  <c r="BR167" i="8"/>
  <c r="BR133" i="8"/>
  <c r="BR127" i="8"/>
  <c r="BR236" i="8"/>
  <c r="BR428" i="8"/>
  <c r="BR477" i="8"/>
  <c r="BR431" i="8"/>
  <c r="BY220" i="8"/>
  <c r="BR176" i="8"/>
  <c r="BY225" i="8"/>
  <c r="BR397" i="8"/>
  <c r="BY215" i="8"/>
  <c r="BR317" i="8"/>
  <c r="BR147" i="8"/>
  <c r="BR466" i="8"/>
  <c r="BD90" i="8"/>
  <c r="BR446" i="8"/>
  <c r="BS15" i="8"/>
  <c r="BR307" i="8"/>
  <c r="BR247" i="8"/>
  <c r="BR506" i="8"/>
  <c r="BY335" i="8"/>
  <c r="BY320" i="8"/>
  <c r="BR426" i="8"/>
  <c r="BR297" i="8"/>
  <c r="BN40" i="8"/>
  <c r="BR217" i="8"/>
  <c r="BR171" i="8"/>
  <c r="BR501" i="8"/>
  <c r="BR396" i="8"/>
  <c r="BR152" i="8"/>
  <c r="BY200" i="8"/>
  <c r="BR378" i="8"/>
  <c r="BR462" i="8"/>
  <c r="BY360" i="8"/>
  <c r="BR208" i="8"/>
  <c r="BR216" i="8"/>
  <c r="BR492" i="8"/>
  <c r="BY300" i="8"/>
  <c r="BR168" i="8"/>
  <c r="BR293" i="8"/>
  <c r="BR391" i="8"/>
  <c r="BR353" i="8"/>
  <c r="BY250" i="8"/>
  <c r="BR436" i="8"/>
  <c r="BR331" i="8"/>
  <c r="BD94" i="8"/>
  <c r="BY310" i="8"/>
  <c r="BR362" i="8"/>
  <c r="BR161" i="8"/>
  <c r="BR186" i="8"/>
  <c r="BR348" i="8"/>
  <c r="BR483" i="8"/>
  <c r="BR406" i="8"/>
  <c r="BR118" i="8"/>
  <c r="BR201" i="8"/>
  <c r="BY305" i="8"/>
  <c r="BR372" i="8"/>
  <c r="BY410" i="8"/>
  <c r="BY230" i="8"/>
  <c r="BR487" i="8"/>
  <c r="BR456" i="8"/>
  <c r="BR227" i="8"/>
  <c r="BR172" i="8"/>
  <c r="BY135" i="8"/>
  <c r="BY490" i="8"/>
  <c r="BR496" i="8"/>
  <c r="BR407" i="8"/>
  <c r="BY145" i="8"/>
  <c r="BR328" i="8"/>
  <c r="BY400" i="8"/>
  <c r="BJ60" i="8"/>
  <c r="BR497" i="8"/>
  <c r="BY235" i="8"/>
  <c r="BR123" i="8"/>
  <c r="BR468" i="8"/>
  <c r="BR261" i="8"/>
  <c r="BR258" i="8"/>
  <c r="BR306" i="8"/>
  <c r="BY495" i="8"/>
  <c r="BY295" i="8"/>
  <c r="BR438" i="8"/>
  <c r="BR333" i="8"/>
  <c r="BR292" i="8"/>
  <c r="BR178" i="8"/>
  <c r="BR182" i="8"/>
  <c r="BR132" i="8"/>
  <c r="BR248" i="8"/>
  <c r="BR463" i="8"/>
  <c r="BY425" i="8"/>
  <c r="BR287" i="8"/>
  <c r="BR386" i="8"/>
  <c r="BY510" i="8"/>
  <c r="BR471" i="8"/>
  <c r="BR478" i="8"/>
  <c r="BR398" i="8"/>
  <c r="BR422" i="8"/>
  <c r="BR493" i="8"/>
  <c r="BR488" i="8"/>
  <c r="BR278" i="8"/>
  <c r="BY395" i="8"/>
  <c r="BR338" i="8"/>
  <c r="BY240" i="8"/>
  <c r="BY460" i="8"/>
  <c r="BR481" i="8"/>
  <c r="BG75" i="8"/>
  <c r="BK55" i="8"/>
  <c r="BR226" i="8"/>
  <c r="BR458" i="8"/>
  <c r="BR221" i="8"/>
  <c r="BY285" i="8"/>
  <c r="BR301" i="8"/>
  <c r="BY470" i="8"/>
  <c r="BR417" i="8"/>
  <c r="BE85" i="8"/>
  <c r="BA105" i="8"/>
  <c r="BR158" i="8"/>
  <c r="BY155" i="8"/>
  <c r="BR286" i="8"/>
  <c r="BR318" i="8"/>
  <c r="M10" i="8"/>
  <c r="BZ190" i="8" l="1"/>
  <c r="BB105" i="8"/>
  <c r="BK60" i="8"/>
  <c r="BZ250" i="8"/>
  <c r="BZ215" i="8"/>
  <c r="BZ345" i="8"/>
  <c r="BS222" i="8"/>
  <c r="BZ385" i="8"/>
  <c r="BS286" i="8"/>
  <c r="BL55" i="8"/>
  <c r="BZ240" i="8"/>
  <c r="BS478" i="8"/>
  <c r="BS287" i="8"/>
  <c r="BS333" i="8"/>
  <c r="BZ400" i="8"/>
  <c r="BB109" i="8"/>
  <c r="BZ460" i="8"/>
  <c r="BS292" i="8"/>
  <c r="BS172" i="8"/>
  <c r="BS171" i="8"/>
  <c r="BS262" i="8"/>
  <c r="BS113" i="8"/>
  <c r="BS116" i="8"/>
  <c r="BS433" i="8"/>
  <c r="BZ175" i="8"/>
  <c r="BS263" i="8"/>
  <c r="BZ435" i="8"/>
  <c r="BS191" i="8"/>
  <c r="BS388" i="8"/>
  <c r="BS323" i="8"/>
  <c r="BS242" i="8"/>
  <c r="BZ155" i="8"/>
  <c r="BS417" i="8"/>
  <c r="BS221" i="8"/>
  <c r="BH75" i="8"/>
  <c r="BS338" i="8"/>
  <c r="BS493" i="8"/>
  <c r="BS471" i="8"/>
  <c r="BZ425" i="8"/>
  <c r="BS182" i="8"/>
  <c r="BS438" i="8"/>
  <c r="BS258" i="8"/>
  <c r="BZ235" i="8"/>
  <c r="BS328" i="8"/>
  <c r="BZ490" i="8"/>
  <c r="BS456" i="8"/>
  <c r="BS372" i="8"/>
  <c r="BS406" i="8"/>
  <c r="BS161" i="8"/>
  <c r="BS331" i="8"/>
  <c r="BS391" i="8"/>
  <c r="BS492" i="8"/>
  <c r="BS462" i="8"/>
  <c r="BS396" i="8"/>
  <c r="BO40" i="8"/>
  <c r="BZ335" i="8"/>
  <c r="BT15" i="8"/>
  <c r="BS147" i="8"/>
  <c r="BZ225" i="8"/>
  <c r="BS477" i="8"/>
  <c r="BS133" i="8"/>
  <c r="BZ265" i="8"/>
  <c r="BZ340" i="8"/>
  <c r="BS337" i="8"/>
  <c r="BS357" i="8"/>
  <c r="BS491" i="8"/>
  <c r="BS513" i="8"/>
  <c r="BC100" i="8"/>
  <c r="BS131" i="8"/>
  <c r="BS141" i="8"/>
  <c r="BS271" i="8"/>
  <c r="BS408" i="8"/>
  <c r="BS482" i="8"/>
  <c r="BS246" i="8"/>
  <c r="BS146" i="8"/>
  <c r="BS312" i="8"/>
  <c r="BS153" i="8"/>
  <c r="BS356" i="8"/>
  <c r="BS313" i="8"/>
  <c r="BS502" i="8"/>
  <c r="BS393" i="8"/>
  <c r="BZ160" i="8"/>
  <c r="BZ420" i="8"/>
  <c r="BS341" i="8"/>
  <c r="BS437" i="8"/>
  <c r="BS256" i="8"/>
  <c r="BS213" i="8"/>
  <c r="BZ365" i="8"/>
  <c r="BS346" i="8"/>
  <c r="BZ170" i="8"/>
  <c r="BS148" i="8"/>
  <c r="BS432" i="8"/>
  <c r="BS187" i="8"/>
  <c r="BZ185" i="8"/>
  <c r="BS327" i="8"/>
  <c r="BZ280" i="8"/>
  <c r="BS277" i="8"/>
  <c r="BS508" i="8"/>
  <c r="BZ180" i="8"/>
  <c r="BS192" i="8"/>
  <c r="BS122" i="8"/>
  <c r="BS136" i="8"/>
  <c r="BD95" i="8"/>
  <c r="BS243" i="8"/>
  <c r="BS352" i="8"/>
  <c r="BS447" i="8"/>
  <c r="BS112" i="8"/>
  <c r="BR25" i="8"/>
  <c r="BS197" i="8"/>
  <c r="BZ475" i="8"/>
  <c r="BS251" i="8"/>
  <c r="BZ390" i="8"/>
  <c r="BS472" i="8"/>
  <c r="BZ450" i="8"/>
  <c r="BS332" i="8"/>
  <c r="BS137" i="8"/>
  <c r="BS398" i="8"/>
  <c r="BS348" i="8"/>
  <c r="BS236" i="8"/>
  <c r="BJ65" i="8"/>
  <c r="BS311" i="8"/>
  <c r="BS476" i="8"/>
  <c r="BS412" i="8"/>
  <c r="BZ430" i="8"/>
  <c r="BZ465" i="8"/>
  <c r="BZ210" i="8"/>
  <c r="BS498" i="8"/>
  <c r="BS358" i="8"/>
  <c r="BS347" i="8"/>
  <c r="BC104" i="8"/>
  <c r="BS226" i="8"/>
  <c r="BS248" i="8"/>
  <c r="BS468" i="8"/>
  <c r="BS201" i="8"/>
  <c r="BS168" i="8"/>
  <c r="BS426" i="8"/>
  <c r="BZ220" i="8"/>
  <c r="BS503" i="8"/>
  <c r="BS413" i="8"/>
  <c r="BS511" i="8"/>
  <c r="BS366" i="8"/>
  <c r="BS211" i="8"/>
  <c r="BZ440" i="8"/>
  <c r="BS283" i="8"/>
  <c r="BS111" i="8"/>
  <c r="BS158" i="8"/>
  <c r="BZ470" i="8"/>
  <c r="BS458" i="8"/>
  <c r="BS481" i="8"/>
  <c r="BZ395" i="8"/>
  <c r="BS422" i="8"/>
  <c r="BZ510" i="8"/>
  <c r="BS463" i="8"/>
  <c r="BS178" i="8"/>
  <c r="BZ295" i="8"/>
  <c r="BS261" i="8"/>
  <c r="BS497" i="8"/>
  <c r="BZ145" i="8"/>
  <c r="BZ135" i="8"/>
  <c r="BS487" i="8"/>
  <c r="BZ305" i="8"/>
  <c r="BS483" i="8"/>
  <c r="BS362" i="8"/>
  <c r="BS436" i="8"/>
  <c r="BS293" i="8"/>
  <c r="BS216" i="8"/>
  <c r="BS378" i="8"/>
  <c r="BS501" i="8"/>
  <c r="BS297" i="8"/>
  <c r="BS506" i="8"/>
  <c r="BS446" i="8"/>
  <c r="BS317" i="8"/>
  <c r="BS176" i="8"/>
  <c r="BS428" i="8"/>
  <c r="BS167" i="8"/>
  <c r="BS266" i="8"/>
  <c r="BS282" i="8"/>
  <c r="BZ255" i="8"/>
  <c r="BS423" i="8"/>
  <c r="BM50" i="8"/>
  <c r="BS223" i="8"/>
  <c r="BZ260" i="8"/>
  <c r="BZ375" i="8"/>
  <c r="BZ130" i="8"/>
  <c r="BS238" i="8"/>
  <c r="BS427" i="8"/>
  <c r="BN45" i="8"/>
  <c r="BS303" i="8"/>
  <c r="BZ350" i="8"/>
  <c r="BS151" i="8"/>
  <c r="BS368" i="8"/>
  <c r="BS367" i="8"/>
  <c r="BS212" i="8"/>
  <c r="BZ245" i="8"/>
  <c r="BS443" i="8"/>
  <c r="BS231" i="8"/>
  <c r="BS416" i="8"/>
  <c r="BS252" i="8"/>
  <c r="BS381" i="8"/>
  <c r="BP35" i="8"/>
  <c r="BG80" i="8"/>
  <c r="BZ165" i="8"/>
  <c r="BS128" i="8"/>
  <c r="BZ270" i="8"/>
  <c r="BZ325" i="8"/>
  <c r="BS143" i="8"/>
  <c r="BZ370" i="8"/>
  <c r="BS401" i="8"/>
  <c r="BS448" i="8"/>
  <c r="BS273" i="8"/>
  <c r="BS486" i="8"/>
  <c r="BS442" i="8"/>
  <c r="BZ205" i="8"/>
  <c r="BZ275" i="8"/>
  <c r="BS193" i="8"/>
  <c r="BS156" i="8"/>
  <c r="BS177" i="8"/>
  <c r="BS233" i="8"/>
  <c r="BS402" i="8"/>
  <c r="BS232" i="8"/>
  <c r="BZ480" i="8"/>
  <c r="BZ445" i="8"/>
  <c r="BS241" i="8"/>
  <c r="BS288" i="8"/>
  <c r="BZ140" i="8"/>
  <c r="BS281" i="8"/>
  <c r="BZ455" i="8"/>
  <c r="BS363" i="8"/>
  <c r="BS316" i="8"/>
  <c r="BS326" i="8"/>
  <c r="BS301" i="8"/>
  <c r="BS386" i="8"/>
  <c r="BS407" i="8"/>
  <c r="BZ310" i="8"/>
  <c r="BZ200" i="8"/>
  <c r="BE90" i="8"/>
  <c r="BS411" i="8"/>
  <c r="BS473" i="8"/>
  <c r="BS361" i="8"/>
  <c r="BS453" i="8"/>
  <c r="BB110" i="8"/>
  <c r="BS467" i="8"/>
  <c r="BS298" i="8"/>
  <c r="BS351" i="8"/>
  <c r="BZ405" i="8"/>
  <c r="BD99" i="8"/>
  <c r="BS318" i="8"/>
  <c r="BI70" i="8"/>
  <c r="BS157" i="8"/>
  <c r="BS121" i="8"/>
  <c r="BS302" i="8"/>
  <c r="BS512" i="8"/>
  <c r="BS421" i="8"/>
  <c r="BS142" i="8"/>
  <c r="BS162" i="8"/>
  <c r="BS278" i="8"/>
  <c r="BZ495" i="8"/>
  <c r="BZ230" i="8"/>
  <c r="BS208" i="8"/>
  <c r="BS247" i="8"/>
  <c r="BS403" i="8"/>
  <c r="BS181" i="8"/>
  <c r="BS373" i="8"/>
  <c r="BS336" i="8"/>
  <c r="BS163" i="8"/>
  <c r="BS267" i="8"/>
  <c r="BS452" i="8"/>
  <c r="BF85" i="8"/>
  <c r="BZ285" i="8"/>
  <c r="BS488" i="8"/>
  <c r="BS132" i="8"/>
  <c r="BS306" i="8"/>
  <c r="BS123" i="8"/>
  <c r="BS496" i="8"/>
  <c r="BS227" i="8"/>
  <c r="BZ410" i="8"/>
  <c r="BS118" i="8"/>
  <c r="BS186" i="8"/>
  <c r="BS353" i="8"/>
  <c r="BZ300" i="8"/>
  <c r="BZ360" i="8"/>
  <c r="BS152" i="8"/>
  <c r="BS217" i="8"/>
  <c r="BZ320" i="8"/>
  <c r="BS307" i="8"/>
  <c r="BS466" i="8"/>
  <c r="BS397" i="8"/>
  <c r="BS431" i="8"/>
  <c r="BS127" i="8"/>
  <c r="BS268" i="8"/>
  <c r="BS207" i="8"/>
  <c r="BS237" i="8"/>
  <c r="BS321" i="8"/>
  <c r="BS257" i="8"/>
  <c r="BS322" i="8"/>
  <c r="BS382" i="8"/>
  <c r="BS343" i="8"/>
  <c r="BZ380" i="8"/>
  <c r="BS203" i="8"/>
  <c r="BS457" i="8"/>
  <c r="BZ290" i="8"/>
  <c r="BS451" i="8"/>
  <c r="BS173" i="8"/>
  <c r="BS198" i="8"/>
  <c r="BZ195" i="8"/>
  <c r="BR30" i="8"/>
  <c r="BZ330" i="8"/>
  <c r="BS296" i="8"/>
  <c r="BS253" i="8"/>
  <c r="BZ315" i="8"/>
  <c r="BS308" i="8"/>
  <c r="BZ150" i="8"/>
  <c r="BS376" i="8"/>
  <c r="BZ485" i="8"/>
  <c r="BS392" i="8"/>
  <c r="BS441" i="8"/>
  <c r="BS138" i="8"/>
  <c r="BS126" i="8"/>
  <c r="BS507" i="8"/>
  <c r="BS166" i="8"/>
  <c r="BS387" i="8"/>
  <c r="BS183" i="8"/>
  <c r="BS117" i="8"/>
  <c r="BS188" i="8"/>
  <c r="BZ115" i="8"/>
  <c r="BS272" i="8"/>
  <c r="BS461" i="8"/>
  <c r="BS20" i="8"/>
  <c r="BS377" i="8"/>
  <c r="BZ500" i="8"/>
  <c r="BZ415" i="8"/>
  <c r="BS371" i="8"/>
  <c r="BS228" i="8"/>
  <c r="BS276" i="8"/>
  <c r="BS291" i="8"/>
  <c r="BS383" i="8"/>
  <c r="BZ125" i="8"/>
  <c r="BS206" i="8"/>
  <c r="BZ355" i="8"/>
  <c r="BZ120" i="8"/>
  <c r="BS342" i="8"/>
  <c r="BS202" i="8"/>
  <c r="BS218" i="8"/>
  <c r="BS418" i="8"/>
  <c r="BS196" i="8"/>
  <c r="BZ505" i="8"/>
  <c r="N10" i="8"/>
  <c r="CA190" i="8" l="1"/>
  <c r="BT196" i="8"/>
  <c r="BT342" i="8"/>
  <c r="CA125" i="8"/>
  <c r="BT228" i="8"/>
  <c r="BT377" i="8"/>
  <c r="CA115" i="8"/>
  <c r="BT387" i="8"/>
  <c r="BT138" i="8"/>
  <c r="BT376" i="8"/>
  <c r="BT253" i="8"/>
  <c r="CA195" i="8"/>
  <c r="CA290" i="8"/>
  <c r="BT343" i="8"/>
  <c r="BT321" i="8"/>
  <c r="BT127" i="8"/>
  <c r="BT307" i="8"/>
  <c r="CA360" i="8"/>
  <c r="BT118" i="8"/>
  <c r="BT123" i="8"/>
  <c r="CA285" i="8"/>
  <c r="BT163" i="8"/>
  <c r="BT403" i="8"/>
  <c r="CA495" i="8"/>
  <c r="BT421" i="8"/>
  <c r="BT157" i="8"/>
  <c r="CA405" i="8"/>
  <c r="BC110" i="8"/>
  <c r="BT411" i="8"/>
  <c r="BT407" i="8"/>
  <c r="BT316" i="8"/>
  <c r="CA140" i="8"/>
  <c r="CA480" i="8"/>
  <c r="BT177" i="8"/>
  <c r="CA205" i="8"/>
  <c r="BT448" i="8"/>
  <c r="CA325" i="8"/>
  <c r="BH80" i="8"/>
  <c r="BT416" i="8"/>
  <c r="BT212" i="8"/>
  <c r="CA350" i="8"/>
  <c r="BT238" i="8"/>
  <c r="BT223" i="8"/>
  <c r="BT282" i="8"/>
  <c r="BT176" i="8"/>
  <c r="BT297" i="8"/>
  <c r="BT293" i="8"/>
  <c r="CA305" i="8"/>
  <c r="BT497" i="8"/>
  <c r="BT463" i="8"/>
  <c r="BT481" i="8"/>
  <c r="BT111" i="8"/>
  <c r="BT366" i="8"/>
  <c r="CA220" i="8"/>
  <c r="BT468" i="8"/>
  <c r="BT347" i="8"/>
  <c r="CA465" i="8"/>
  <c r="BT311" i="8"/>
  <c r="BT398" i="8"/>
  <c r="BT472" i="8"/>
  <c r="BT197" i="8"/>
  <c r="BT352" i="8"/>
  <c r="BT122" i="8"/>
  <c r="BT277" i="8"/>
  <c r="BT187" i="8"/>
  <c r="BT346" i="8"/>
  <c r="BT437" i="8"/>
  <c r="BT393" i="8"/>
  <c r="BT153" i="8"/>
  <c r="BT482" i="8"/>
  <c r="BT131" i="8"/>
  <c r="BT357" i="8"/>
  <c r="BT133" i="8"/>
  <c r="BU15" i="8"/>
  <c r="BT462" i="8"/>
  <c r="BT161" i="8"/>
  <c r="CA490" i="8"/>
  <c r="BT438" i="8"/>
  <c r="BT493" i="8"/>
  <c r="BT417" i="8"/>
  <c r="BT388" i="8"/>
  <c r="CA175" i="8"/>
  <c r="BT262" i="8"/>
  <c r="CA460" i="8"/>
  <c r="BT287" i="8"/>
  <c r="BT286" i="8"/>
  <c r="CA215" i="8"/>
  <c r="BC109" i="8"/>
  <c r="BT418" i="8"/>
  <c r="CA120" i="8"/>
  <c r="BT383" i="8"/>
  <c r="BT371" i="8"/>
  <c r="BT20" i="8"/>
  <c r="BT188" i="8"/>
  <c r="BT166" i="8"/>
  <c r="BT441" i="8"/>
  <c r="CA150" i="8"/>
  <c r="BT296" i="8"/>
  <c r="BT198" i="8"/>
  <c r="BT457" i="8"/>
  <c r="BT382" i="8"/>
  <c r="BT237" i="8"/>
  <c r="BT431" i="8"/>
  <c r="CA320" i="8"/>
  <c r="CA300" i="8"/>
  <c r="CA410" i="8"/>
  <c r="BT306" i="8"/>
  <c r="BG85" i="8"/>
  <c r="BT336" i="8"/>
  <c r="BT247" i="8"/>
  <c r="BT278" i="8"/>
  <c r="BT512" i="8"/>
  <c r="BJ70" i="8"/>
  <c r="BT351" i="8"/>
  <c r="BT453" i="8"/>
  <c r="BF90" i="8"/>
  <c r="BT386" i="8"/>
  <c r="BT363" i="8"/>
  <c r="BT288" i="8"/>
  <c r="BT232" i="8"/>
  <c r="BT156" i="8"/>
  <c r="BT442" i="8"/>
  <c r="BT401" i="8"/>
  <c r="CA270" i="8"/>
  <c r="BQ35" i="8"/>
  <c r="BT231" i="8"/>
  <c r="BT367" i="8"/>
  <c r="BT303" i="8"/>
  <c r="CA130" i="8"/>
  <c r="BN50" i="8"/>
  <c r="BT266" i="8"/>
  <c r="BT317" i="8"/>
  <c r="BT501" i="8"/>
  <c r="BT436" i="8"/>
  <c r="BT487" i="8"/>
  <c r="BT261" i="8"/>
  <c r="CA510" i="8"/>
  <c r="BT458" i="8"/>
  <c r="BT283" i="8"/>
  <c r="BT511" i="8"/>
  <c r="BT426" i="8"/>
  <c r="BT248" i="8"/>
  <c r="BT358" i="8"/>
  <c r="CA430" i="8"/>
  <c r="BK65" i="8"/>
  <c r="BT137" i="8"/>
  <c r="CA390" i="8"/>
  <c r="BS25" i="8"/>
  <c r="BT243" i="8"/>
  <c r="BT192" i="8"/>
  <c r="CA280" i="8"/>
  <c r="BT432" i="8"/>
  <c r="CA365" i="8"/>
  <c r="BT341" i="8"/>
  <c r="BT502" i="8"/>
  <c r="BT312" i="8"/>
  <c r="BT408" i="8"/>
  <c r="BD100" i="8"/>
  <c r="BT337" i="8"/>
  <c r="BT477" i="8"/>
  <c r="CA335" i="8"/>
  <c r="BT492" i="8"/>
  <c r="BT406" i="8"/>
  <c r="BT328" i="8"/>
  <c r="BT182" i="8"/>
  <c r="BT338" i="8"/>
  <c r="CA155" i="8"/>
  <c r="BT191" i="8"/>
  <c r="BT433" i="8"/>
  <c r="BT171" i="8"/>
  <c r="BT478" i="8"/>
  <c r="CA385" i="8"/>
  <c r="CA250" i="8"/>
  <c r="BT218" i="8"/>
  <c r="CA355" i="8"/>
  <c r="BT291" i="8"/>
  <c r="CA415" i="8"/>
  <c r="BT461" i="8"/>
  <c r="BT117" i="8"/>
  <c r="BT507" i="8"/>
  <c r="BT392" i="8"/>
  <c r="BT308" i="8"/>
  <c r="CA330" i="8"/>
  <c r="BT173" i="8"/>
  <c r="BT203" i="8"/>
  <c r="BT322" i="8"/>
  <c r="BT207" i="8"/>
  <c r="BT397" i="8"/>
  <c r="BT217" i="8"/>
  <c r="BT353" i="8"/>
  <c r="BT227" i="8"/>
  <c r="BT132" i="8"/>
  <c r="BT452" i="8"/>
  <c r="BT373" i="8"/>
  <c r="BT208" i="8"/>
  <c r="BT162" i="8"/>
  <c r="BT302" i="8"/>
  <c r="BT318" i="8"/>
  <c r="BT298" i="8"/>
  <c r="BT361" i="8"/>
  <c r="CA200" i="8"/>
  <c r="BT301" i="8"/>
  <c r="CA455" i="8"/>
  <c r="BT241" i="8"/>
  <c r="BT402" i="8"/>
  <c r="BT193" i="8"/>
  <c r="BT486" i="8"/>
  <c r="CA370" i="8"/>
  <c r="BT128" i="8"/>
  <c r="BT381" i="8"/>
  <c r="BT443" i="8"/>
  <c r="BT368" i="8"/>
  <c r="BO45" i="8"/>
  <c r="CA375" i="8"/>
  <c r="BT423" i="8"/>
  <c r="BT167" i="8"/>
  <c r="BT446" i="8"/>
  <c r="BT378" i="8"/>
  <c r="BT362" i="8"/>
  <c r="CA135" i="8"/>
  <c r="CA295" i="8"/>
  <c r="BT422" i="8"/>
  <c r="CA470" i="8"/>
  <c r="CA440" i="8"/>
  <c r="BT413" i="8"/>
  <c r="BT168" i="8"/>
  <c r="BT226" i="8"/>
  <c r="BT498" i="8"/>
  <c r="BT412" i="8"/>
  <c r="BT236" i="8"/>
  <c r="BT332" i="8"/>
  <c r="BT251" i="8"/>
  <c r="BT112" i="8"/>
  <c r="BE95" i="8"/>
  <c r="CA180" i="8"/>
  <c r="BT327" i="8"/>
  <c r="BT148" i="8"/>
  <c r="BT213" i="8"/>
  <c r="CA420" i="8"/>
  <c r="BT313" i="8"/>
  <c r="BT146" i="8"/>
  <c r="BT271" i="8"/>
  <c r="BT513" i="8"/>
  <c r="CA340" i="8"/>
  <c r="CA225" i="8"/>
  <c r="BP40" i="8"/>
  <c r="BT391" i="8"/>
  <c r="BT372" i="8"/>
  <c r="CA235" i="8"/>
  <c r="CA425" i="8"/>
  <c r="BI75" i="8"/>
  <c r="BT242" i="8"/>
  <c r="CA435" i="8"/>
  <c r="BT116" i="8"/>
  <c r="BT172" i="8"/>
  <c r="CA400" i="8"/>
  <c r="CA240" i="8"/>
  <c r="BT222" i="8"/>
  <c r="BL60" i="8"/>
  <c r="BD104" i="8"/>
  <c r="CA505" i="8"/>
  <c r="BT202" i="8"/>
  <c r="BT206" i="8"/>
  <c r="BT276" i="8"/>
  <c r="CA500" i="8"/>
  <c r="BT272" i="8"/>
  <c r="BT183" i="8"/>
  <c r="BT126" i="8"/>
  <c r="CA485" i="8"/>
  <c r="CA315" i="8"/>
  <c r="BS30" i="8"/>
  <c r="BT451" i="8"/>
  <c r="CA380" i="8"/>
  <c r="BT257" i="8"/>
  <c r="BT268" i="8"/>
  <c r="BT466" i="8"/>
  <c r="BT152" i="8"/>
  <c r="BT186" i="8"/>
  <c r="BT496" i="8"/>
  <c r="BT488" i="8"/>
  <c r="BT267" i="8"/>
  <c r="BT181" i="8"/>
  <c r="CA230" i="8"/>
  <c r="BT142" i="8"/>
  <c r="BT121" i="8"/>
  <c r="BT467" i="8"/>
  <c r="BT473" i="8"/>
  <c r="CA310" i="8"/>
  <c r="BT326" i="8"/>
  <c r="BT281" i="8"/>
  <c r="CA445" i="8"/>
  <c r="BT233" i="8"/>
  <c r="CA275" i="8"/>
  <c r="BT273" i="8"/>
  <c r="BT143" i="8"/>
  <c r="CA165" i="8"/>
  <c r="BT252" i="8"/>
  <c r="CA245" i="8"/>
  <c r="BT151" i="8"/>
  <c r="BT427" i="8"/>
  <c r="CA260" i="8"/>
  <c r="CA255" i="8"/>
  <c r="BT428" i="8"/>
  <c r="BT506" i="8"/>
  <c r="BT216" i="8"/>
  <c r="BT483" i="8"/>
  <c r="CA145" i="8"/>
  <c r="BT178" i="8"/>
  <c r="CA395" i="8"/>
  <c r="BT158" i="8"/>
  <c r="BT211" i="8"/>
  <c r="BT503" i="8"/>
  <c r="BT201" i="8"/>
  <c r="CA210" i="8"/>
  <c r="BT476" i="8"/>
  <c r="BT348" i="8"/>
  <c r="CA450" i="8"/>
  <c r="CA475" i="8"/>
  <c r="BT447" i="8"/>
  <c r="BT136" i="8"/>
  <c r="BT508" i="8"/>
  <c r="CA185" i="8"/>
  <c r="CA170" i="8"/>
  <c r="BT256" i="8"/>
  <c r="CA160" i="8"/>
  <c r="BT356" i="8"/>
  <c r="BT246" i="8"/>
  <c r="BT141" i="8"/>
  <c r="BT491" i="8"/>
  <c r="CA265" i="8"/>
  <c r="BT147" i="8"/>
  <c r="BT396" i="8"/>
  <c r="BT331" i="8"/>
  <c r="BT456" i="8"/>
  <c r="BT258" i="8"/>
  <c r="BT471" i="8"/>
  <c r="BT221" i="8"/>
  <c r="BT323" i="8"/>
  <c r="BT263" i="8"/>
  <c r="BT113" i="8"/>
  <c r="BT292" i="8"/>
  <c r="BT333" i="8"/>
  <c r="BM55" i="8"/>
  <c r="CA345" i="8"/>
  <c r="BC105" i="8"/>
  <c r="O10" i="8"/>
  <c r="CB190" i="8" l="1"/>
  <c r="BD105" i="8"/>
  <c r="BU292" i="8"/>
  <c r="BU221" i="8"/>
  <c r="BU331" i="8"/>
  <c r="BU491" i="8"/>
  <c r="CB160" i="8"/>
  <c r="BU508" i="8"/>
  <c r="CB450" i="8"/>
  <c r="BU201" i="8"/>
  <c r="CB395" i="8"/>
  <c r="BU216" i="8"/>
  <c r="CB260" i="8"/>
  <c r="BU252" i="8"/>
  <c r="CB275" i="8"/>
  <c r="BU326" i="8"/>
  <c r="BU121" i="8"/>
  <c r="BU267" i="8"/>
  <c r="BU152" i="8"/>
  <c r="CB380" i="8"/>
  <c r="CB485" i="8"/>
  <c r="CB500" i="8"/>
  <c r="CB505" i="8"/>
  <c r="CB240" i="8"/>
  <c r="CB435" i="8"/>
  <c r="CB235" i="8"/>
  <c r="CB225" i="8"/>
  <c r="BU146" i="8"/>
  <c r="BU148" i="8"/>
  <c r="BU112" i="8"/>
  <c r="BU412" i="8"/>
  <c r="BU413" i="8"/>
  <c r="CB295" i="8"/>
  <c r="BU446" i="8"/>
  <c r="BP45" i="8"/>
  <c r="BU128" i="8"/>
  <c r="BU402" i="8"/>
  <c r="CB200" i="8"/>
  <c r="BU302" i="8"/>
  <c r="BU452" i="8"/>
  <c r="BU217" i="8"/>
  <c r="BU203" i="8"/>
  <c r="BU392" i="8"/>
  <c r="CB415" i="8"/>
  <c r="CB250" i="8"/>
  <c r="BU433" i="8"/>
  <c r="BU182" i="8"/>
  <c r="CB335" i="8"/>
  <c r="BU408" i="8"/>
  <c r="CB365" i="8"/>
  <c r="BU243" i="8"/>
  <c r="BL65" i="8"/>
  <c r="BU426" i="8"/>
  <c r="CB510" i="8"/>
  <c r="BU501" i="8"/>
  <c r="CB130" i="8"/>
  <c r="BR35" i="8"/>
  <c r="BU156" i="8"/>
  <c r="BU386" i="8"/>
  <c r="BK70" i="8"/>
  <c r="BU336" i="8"/>
  <c r="CB300" i="8"/>
  <c r="BU382" i="8"/>
  <c r="CB150" i="8"/>
  <c r="BU20" i="8"/>
  <c r="BU418" i="8"/>
  <c r="BU287" i="8"/>
  <c r="BU388" i="8"/>
  <c r="CB490" i="8"/>
  <c r="BU133" i="8"/>
  <c r="BU153" i="8"/>
  <c r="BU187" i="8"/>
  <c r="BU197" i="8"/>
  <c r="CB465" i="8"/>
  <c r="BU366" i="8"/>
  <c r="BU497" i="8"/>
  <c r="BU176" i="8"/>
  <c r="CB350" i="8"/>
  <c r="CB325" i="8"/>
  <c r="CB480" i="8"/>
  <c r="BU411" i="8"/>
  <c r="BU421" i="8"/>
  <c r="CB285" i="8"/>
  <c r="BU307" i="8"/>
  <c r="CB290" i="8"/>
  <c r="BU138" i="8"/>
  <c r="BU228" i="8"/>
  <c r="BD109" i="8"/>
  <c r="CB345" i="8"/>
  <c r="BU113" i="8"/>
  <c r="BU471" i="8"/>
  <c r="BU396" i="8"/>
  <c r="BU141" i="8"/>
  <c r="BU256" i="8"/>
  <c r="BU136" i="8"/>
  <c r="BU348" i="8"/>
  <c r="BU503" i="8"/>
  <c r="BU178" i="8"/>
  <c r="BU506" i="8"/>
  <c r="BU427" i="8"/>
  <c r="CB165" i="8"/>
  <c r="BU233" i="8"/>
  <c r="CB310" i="8"/>
  <c r="BU142" i="8"/>
  <c r="BU488" i="8"/>
  <c r="BU466" i="8"/>
  <c r="BU451" i="8"/>
  <c r="BU126" i="8"/>
  <c r="BU276" i="8"/>
  <c r="CB400" i="8"/>
  <c r="BU242" i="8"/>
  <c r="BU372" i="8"/>
  <c r="CB340" i="8"/>
  <c r="BU313" i="8"/>
  <c r="BU327" i="8"/>
  <c r="BU251" i="8"/>
  <c r="BU498" i="8"/>
  <c r="CB440" i="8"/>
  <c r="CB135" i="8"/>
  <c r="BU167" i="8"/>
  <c r="BU368" i="8"/>
  <c r="CB370" i="8"/>
  <c r="BU241" i="8"/>
  <c r="BU361" i="8"/>
  <c r="BU162" i="8"/>
  <c r="BU132" i="8"/>
  <c r="BU397" i="8"/>
  <c r="BU173" i="8"/>
  <c r="BU507" i="8"/>
  <c r="BU291" i="8"/>
  <c r="CB385" i="8"/>
  <c r="BU191" i="8"/>
  <c r="BU328" i="8"/>
  <c r="BU477" i="8"/>
  <c r="BU312" i="8"/>
  <c r="BU432" i="8"/>
  <c r="BT25" i="8"/>
  <c r="CB430" i="8"/>
  <c r="BU511" i="8"/>
  <c r="BU261" i="8"/>
  <c r="BU317" i="8"/>
  <c r="BU303" i="8"/>
  <c r="CB270" i="8"/>
  <c r="BU232" i="8"/>
  <c r="BG90" i="8"/>
  <c r="BU512" i="8"/>
  <c r="BH85" i="8"/>
  <c r="CB320" i="8"/>
  <c r="BU457" i="8"/>
  <c r="BU441" i="8"/>
  <c r="BU371" i="8"/>
  <c r="CB460" i="8"/>
  <c r="BU417" i="8"/>
  <c r="BU161" i="8"/>
  <c r="BU357" i="8"/>
  <c r="BU393" i="8"/>
  <c r="BU277" i="8"/>
  <c r="BU472" i="8"/>
  <c r="BU347" i="8"/>
  <c r="BU111" i="8"/>
  <c r="CB305" i="8"/>
  <c r="BU282" i="8"/>
  <c r="BU212" i="8"/>
  <c r="BU448" i="8"/>
  <c r="CB140" i="8"/>
  <c r="BD110" i="8"/>
  <c r="CB495" i="8"/>
  <c r="BU123" i="8"/>
  <c r="BU127" i="8"/>
  <c r="CB195" i="8"/>
  <c r="BU387" i="8"/>
  <c r="CB125" i="8"/>
  <c r="BN55" i="8"/>
  <c r="BU263" i="8"/>
  <c r="BU258" i="8"/>
  <c r="BU147" i="8"/>
  <c r="BU246" i="8"/>
  <c r="CB170" i="8"/>
  <c r="BU447" i="8"/>
  <c r="BU476" i="8"/>
  <c r="BU211" i="8"/>
  <c r="CB145" i="8"/>
  <c r="BU428" i="8"/>
  <c r="BU151" i="8"/>
  <c r="BU143" i="8"/>
  <c r="CB445" i="8"/>
  <c r="BU473" i="8"/>
  <c r="CB230" i="8"/>
  <c r="BU496" i="8"/>
  <c r="BU268" i="8"/>
  <c r="BT30" i="8"/>
  <c r="BU183" i="8"/>
  <c r="BU206" i="8"/>
  <c r="BM60" i="8"/>
  <c r="BU172" i="8"/>
  <c r="BJ75" i="8"/>
  <c r="BU391" i="8"/>
  <c r="BU513" i="8"/>
  <c r="CB420" i="8"/>
  <c r="CB180" i="8"/>
  <c r="BU332" i="8"/>
  <c r="BU226" i="8"/>
  <c r="CB470" i="8"/>
  <c r="BU362" i="8"/>
  <c r="BU423" i="8"/>
  <c r="BU443" i="8"/>
  <c r="BU486" i="8"/>
  <c r="CB455" i="8"/>
  <c r="BU298" i="8"/>
  <c r="BU208" i="8"/>
  <c r="BU227" i="8"/>
  <c r="BU207" i="8"/>
  <c r="CB330" i="8"/>
  <c r="BU117" i="8"/>
  <c r="CB355" i="8"/>
  <c r="BU478" i="8"/>
  <c r="CB155" i="8"/>
  <c r="BU406" i="8"/>
  <c r="BU337" i="8"/>
  <c r="BU502" i="8"/>
  <c r="CB280" i="8"/>
  <c r="CB390" i="8"/>
  <c r="BU358" i="8"/>
  <c r="BU283" i="8"/>
  <c r="BU487" i="8"/>
  <c r="BU266" i="8"/>
  <c r="BU367" i="8"/>
  <c r="BU401" i="8"/>
  <c r="BU288" i="8"/>
  <c r="BU453" i="8"/>
  <c r="BU278" i="8"/>
  <c r="BU306" i="8"/>
  <c r="BU431" i="8"/>
  <c r="BU198" i="8"/>
  <c r="BU166" i="8"/>
  <c r="BU383" i="8"/>
  <c r="CB215" i="8"/>
  <c r="BU262" i="8"/>
  <c r="BU493" i="8"/>
  <c r="BU462" i="8"/>
  <c r="BU131" i="8"/>
  <c r="BU437" i="8"/>
  <c r="BU122" i="8"/>
  <c r="BU398" i="8"/>
  <c r="BU468" i="8"/>
  <c r="BU481" i="8"/>
  <c r="BU293" i="8"/>
  <c r="BU223" i="8"/>
  <c r="BU416" i="8"/>
  <c r="CB205" i="8"/>
  <c r="BU316" i="8"/>
  <c r="CB405" i="8"/>
  <c r="BU403" i="8"/>
  <c r="BU118" i="8"/>
  <c r="BU321" i="8"/>
  <c r="BU253" i="8"/>
  <c r="CB115" i="8"/>
  <c r="BU342" i="8"/>
  <c r="BU333" i="8"/>
  <c r="BU323" i="8"/>
  <c r="BU456" i="8"/>
  <c r="CB265" i="8"/>
  <c r="BU356" i="8"/>
  <c r="CB185" i="8"/>
  <c r="CB475" i="8"/>
  <c r="CB210" i="8"/>
  <c r="BU158" i="8"/>
  <c r="BU483" i="8"/>
  <c r="CB255" i="8"/>
  <c r="CB245" i="8"/>
  <c r="BU273" i="8"/>
  <c r="BU281" i="8"/>
  <c r="BU467" i="8"/>
  <c r="BU181" i="8"/>
  <c r="BU186" i="8"/>
  <c r="BU257" i="8"/>
  <c r="CB315" i="8"/>
  <c r="BU272" i="8"/>
  <c r="BU202" i="8"/>
  <c r="BU222" i="8"/>
  <c r="BU116" i="8"/>
  <c r="CB425" i="8"/>
  <c r="BQ40" i="8"/>
  <c r="BU271" i="8"/>
  <c r="BU213" i="8"/>
  <c r="BF95" i="8"/>
  <c r="BU236" i="8"/>
  <c r="BU168" i="8"/>
  <c r="BU422" i="8"/>
  <c r="BU378" i="8"/>
  <c r="CB375" i="8"/>
  <c r="BU381" i="8"/>
  <c r="BU193" i="8"/>
  <c r="BU301" i="8"/>
  <c r="BU318" i="8"/>
  <c r="BU373" i="8"/>
  <c r="BU353" i="8"/>
  <c r="BU322" i="8"/>
  <c r="BU308" i="8"/>
  <c r="BU461" i="8"/>
  <c r="BU218" i="8"/>
  <c r="BU171" i="8"/>
  <c r="BU338" i="8"/>
  <c r="BU492" i="8"/>
  <c r="BE100" i="8"/>
  <c r="BU341" i="8"/>
  <c r="BU192" i="8"/>
  <c r="BU137" i="8"/>
  <c r="BU248" i="8"/>
  <c r="BU458" i="8"/>
  <c r="BU436" i="8"/>
  <c r="BO50" i="8"/>
  <c r="BU231" i="8"/>
  <c r="BU442" i="8"/>
  <c r="BU363" i="8"/>
  <c r="BU351" i="8"/>
  <c r="BU247" i="8"/>
  <c r="CB410" i="8"/>
  <c r="BU237" i="8"/>
  <c r="BU296" i="8"/>
  <c r="BU188" i="8"/>
  <c r="CB120" i="8"/>
  <c r="BU286" i="8"/>
  <c r="CB175" i="8"/>
  <c r="BU438" i="8"/>
  <c r="BV15" i="8"/>
  <c r="BU482" i="8"/>
  <c r="BU346" i="8"/>
  <c r="BU352" i="8"/>
  <c r="BU311" i="8"/>
  <c r="CB220" i="8"/>
  <c r="BU463" i="8"/>
  <c r="BU297" i="8"/>
  <c r="BU238" i="8"/>
  <c r="BI80" i="8"/>
  <c r="BU177" i="8"/>
  <c r="BU407" i="8"/>
  <c r="BU157" i="8"/>
  <c r="BU163" i="8"/>
  <c r="CB360" i="8"/>
  <c r="BU343" i="8"/>
  <c r="BU376" i="8"/>
  <c r="BU377" i="8"/>
  <c r="BU196" i="8"/>
  <c r="P10" i="8"/>
  <c r="CC190" i="8" l="1"/>
  <c r="BV376" i="8"/>
  <c r="BV238" i="8"/>
  <c r="BV311" i="8"/>
  <c r="CC120" i="8"/>
  <c r="BV343" i="8"/>
  <c r="BV407" i="8"/>
  <c r="BV297" i="8"/>
  <c r="BV352" i="8"/>
  <c r="BV438" i="8"/>
  <c r="BV188" i="8"/>
  <c r="BV247" i="8"/>
  <c r="BV231" i="8"/>
  <c r="BV248" i="8"/>
  <c r="BF100" i="8"/>
  <c r="BV218" i="8"/>
  <c r="BV353" i="8"/>
  <c r="BV193" i="8"/>
  <c r="BV422" i="8"/>
  <c r="BV213" i="8"/>
  <c r="BV116" i="8"/>
  <c r="CC315" i="8"/>
  <c r="BV467" i="8"/>
  <c r="CC255" i="8"/>
  <c r="CC475" i="8"/>
  <c r="BV456" i="8"/>
  <c r="CC115" i="8"/>
  <c r="BV403" i="8"/>
  <c r="BV416" i="8"/>
  <c r="BV468" i="8"/>
  <c r="BV131" i="8"/>
  <c r="CC215" i="8"/>
  <c r="BV431" i="8"/>
  <c r="BV288" i="8"/>
  <c r="BV487" i="8"/>
  <c r="CC280" i="8"/>
  <c r="CC155" i="8"/>
  <c r="CC330" i="8"/>
  <c r="BV298" i="8"/>
  <c r="BV423" i="8"/>
  <c r="BV332" i="8"/>
  <c r="BV391" i="8"/>
  <c r="BV206" i="8"/>
  <c r="BV496" i="8"/>
  <c r="BV143" i="8"/>
  <c r="BV211" i="8"/>
  <c r="BV246" i="8"/>
  <c r="BO55" i="8"/>
  <c r="BV127" i="8"/>
  <c r="CC140" i="8"/>
  <c r="CC305" i="8"/>
  <c r="BV277" i="8"/>
  <c r="BV417" i="8"/>
  <c r="BV457" i="8"/>
  <c r="BH90" i="8"/>
  <c r="BV317" i="8"/>
  <c r="BU25" i="8"/>
  <c r="BV328" i="8"/>
  <c r="BV507" i="8"/>
  <c r="BV162" i="8"/>
  <c r="BV368" i="8"/>
  <c r="BV498" i="8"/>
  <c r="CC340" i="8"/>
  <c r="BV276" i="8"/>
  <c r="BV488" i="8"/>
  <c r="CC165" i="8"/>
  <c r="BV503" i="8"/>
  <c r="BV141" i="8"/>
  <c r="CC345" i="8"/>
  <c r="CC290" i="8"/>
  <c r="BV411" i="8"/>
  <c r="BV176" i="8"/>
  <c r="BV197" i="8"/>
  <c r="CC490" i="8"/>
  <c r="BV20" i="8"/>
  <c r="BV336" i="8"/>
  <c r="BS35" i="8"/>
  <c r="BV426" i="8"/>
  <c r="BV408" i="8"/>
  <c r="CC250" i="8"/>
  <c r="BV217" i="8"/>
  <c r="BV402" i="8"/>
  <c r="CC295" i="8"/>
  <c r="BV148" i="8"/>
  <c r="CC435" i="8"/>
  <c r="CC485" i="8"/>
  <c r="BV121" i="8"/>
  <c r="CC260" i="8"/>
  <c r="CC450" i="8"/>
  <c r="BV331" i="8"/>
  <c r="BV196" i="8"/>
  <c r="CC360" i="8"/>
  <c r="BV177" i="8"/>
  <c r="BV463" i="8"/>
  <c r="BV346" i="8"/>
  <c r="CC175" i="8"/>
  <c r="BV296" i="8"/>
  <c r="BV351" i="8"/>
  <c r="BP50" i="8"/>
  <c r="BV137" i="8"/>
  <c r="BV492" i="8"/>
  <c r="BV461" i="8"/>
  <c r="BV373" i="8"/>
  <c r="BV381" i="8"/>
  <c r="BV168" i="8"/>
  <c r="BV271" i="8"/>
  <c r="BV222" i="8"/>
  <c r="BV257" i="8"/>
  <c r="BV281" i="8"/>
  <c r="BV483" i="8"/>
  <c r="CC185" i="8"/>
  <c r="BV323" i="8"/>
  <c r="BV253" i="8"/>
  <c r="CC405" i="8"/>
  <c r="BV223" i="8"/>
  <c r="BV398" i="8"/>
  <c r="BV462" i="8"/>
  <c r="BV383" i="8"/>
  <c r="BV306" i="8"/>
  <c r="BV401" i="8"/>
  <c r="BV283" i="8"/>
  <c r="BV502" i="8"/>
  <c r="BV478" i="8"/>
  <c r="BV207" i="8"/>
  <c r="CC455" i="8"/>
  <c r="BV362" i="8"/>
  <c r="CC180" i="8"/>
  <c r="BK75" i="8"/>
  <c r="BV183" i="8"/>
  <c r="CC230" i="8"/>
  <c r="BV151" i="8"/>
  <c r="BV476" i="8"/>
  <c r="BV147" i="8"/>
  <c r="CC125" i="8"/>
  <c r="BV123" i="8"/>
  <c r="BV448" i="8"/>
  <c r="BV111" i="8"/>
  <c r="BV393" i="8"/>
  <c r="CC460" i="8"/>
  <c r="CC320" i="8"/>
  <c r="BV232" i="8"/>
  <c r="BV261" i="8"/>
  <c r="BV432" i="8"/>
  <c r="BV191" i="8"/>
  <c r="BV173" i="8"/>
  <c r="BV361" i="8"/>
  <c r="BV167" i="8"/>
  <c r="BV251" i="8"/>
  <c r="BV372" i="8"/>
  <c r="BV126" i="8"/>
  <c r="BV142" i="8"/>
  <c r="BV427" i="8"/>
  <c r="BV348" i="8"/>
  <c r="BV396" i="8"/>
  <c r="BV307" i="8"/>
  <c r="CC480" i="8"/>
  <c r="BV497" i="8"/>
  <c r="BV187" i="8"/>
  <c r="BV388" i="8"/>
  <c r="CC150" i="8"/>
  <c r="BL70" i="8"/>
  <c r="CC130" i="8"/>
  <c r="BM65" i="8"/>
  <c r="CC335" i="8"/>
  <c r="CC415" i="8"/>
  <c r="BV452" i="8"/>
  <c r="BV128" i="8"/>
  <c r="BV413" i="8"/>
  <c r="BV146" i="8"/>
  <c r="CC240" i="8"/>
  <c r="CC380" i="8"/>
  <c r="BV326" i="8"/>
  <c r="BV216" i="8"/>
  <c r="BV508" i="8"/>
  <c r="BV221" i="8"/>
  <c r="BV377" i="8"/>
  <c r="BV163" i="8"/>
  <c r="BJ80" i="8"/>
  <c r="CC220" i="8"/>
  <c r="BV482" i="8"/>
  <c r="BV286" i="8"/>
  <c r="BV237" i="8"/>
  <c r="BV363" i="8"/>
  <c r="BV436" i="8"/>
  <c r="BV192" i="8"/>
  <c r="BV338" i="8"/>
  <c r="BV308" i="8"/>
  <c r="BV318" i="8"/>
  <c r="CC375" i="8"/>
  <c r="BV236" i="8"/>
  <c r="BR40" i="8"/>
  <c r="BV202" i="8"/>
  <c r="BV186" i="8"/>
  <c r="BV273" i="8"/>
  <c r="BV158" i="8"/>
  <c r="BV356" i="8"/>
  <c r="BV333" i="8"/>
  <c r="BV321" i="8"/>
  <c r="BV316" i="8"/>
  <c r="BV293" i="8"/>
  <c r="BV122" i="8"/>
  <c r="BV493" i="8"/>
  <c r="BV166" i="8"/>
  <c r="BV278" i="8"/>
  <c r="BV367" i="8"/>
  <c r="BV358" i="8"/>
  <c r="BV337" i="8"/>
  <c r="CC355" i="8"/>
  <c r="BV227" i="8"/>
  <c r="BV486" i="8"/>
  <c r="CC470" i="8"/>
  <c r="CC420" i="8"/>
  <c r="BV172" i="8"/>
  <c r="BU30" i="8"/>
  <c r="BV473" i="8"/>
  <c r="BV428" i="8"/>
  <c r="BV447" i="8"/>
  <c r="BV258" i="8"/>
  <c r="BV387" i="8"/>
  <c r="CC495" i="8"/>
  <c r="BV212" i="8"/>
  <c r="BV347" i="8"/>
  <c r="BV357" i="8"/>
  <c r="BV371" i="8"/>
  <c r="BI85" i="8"/>
  <c r="CC270" i="8"/>
  <c r="BV511" i="8"/>
  <c r="BV312" i="8"/>
  <c r="CC385" i="8"/>
  <c r="BV397" i="8"/>
  <c r="BV241" i="8"/>
  <c r="CC135" i="8"/>
  <c r="BV327" i="8"/>
  <c r="BV242" i="8"/>
  <c r="BV451" i="8"/>
  <c r="CC310" i="8"/>
  <c r="BV506" i="8"/>
  <c r="BV136" i="8"/>
  <c r="BV471" i="8"/>
  <c r="BV228" i="8"/>
  <c r="CC285" i="8"/>
  <c r="CC325" i="8"/>
  <c r="BV366" i="8"/>
  <c r="BV153" i="8"/>
  <c r="BV287" i="8"/>
  <c r="BV382" i="8"/>
  <c r="BV386" i="8"/>
  <c r="BV501" i="8"/>
  <c r="BV243" i="8"/>
  <c r="BV182" i="8"/>
  <c r="BV392" i="8"/>
  <c r="BV302" i="8"/>
  <c r="BQ45" i="8"/>
  <c r="BV412" i="8"/>
  <c r="CC225" i="8"/>
  <c r="CC505" i="8"/>
  <c r="BV152" i="8"/>
  <c r="CC275" i="8"/>
  <c r="CC395" i="8"/>
  <c r="CC160" i="8"/>
  <c r="BV292" i="8"/>
  <c r="BV157" i="8"/>
  <c r="BW15" i="8"/>
  <c r="CC410" i="8"/>
  <c r="BV442" i="8"/>
  <c r="BV458" i="8"/>
  <c r="BV341" i="8"/>
  <c r="BV171" i="8"/>
  <c r="BV322" i="8"/>
  <c r="BV301" i="8"/>
  <c r="BV378" i="8"/>
  <c r="BG95" i="8"/>
  <c r="CC425" i="8"/>
  <c r="BV272" i="8"/>
  <c r="BV181" i="8"/>
  <c r="CC245" i="8"/>
  <c r="CC210" i="8"/>
  <c r="CC265" i="8"/>
  <c r="BV342" i="8"/>
  <c r="BV118" i="8"/>
  <c r="CC205" i="8"/>
  <c r="BV481" i="8"/>
  <c r="BV437" i="8"/>
  <c r="BV262" i="8"/>
  <c r="BV198" i="8"/>
  <c r="BV453" i="8"/>
  <c r="BV266" i="8"/>
  <c r="CC390" i="8"/>
  <c r="BV406" i="8"/>
  <c r="BV117" i="8"/>
  <c r="BV208" i="8"/>
  <c r="BV443" i="8"/>
  <c r="BV226" i="8"/>
  <c r="BV513" i="8"/>
  <c r="BN60" i="8"/>
  <c r="BV268" i="8"/>
  <c r="CC445" i="8"/>
  <c r="CC145" i="8"/>
  <c r="CC170" i="8"/>
  <c r="BV263" i="8"/>
  <c r="CC195" i="8"/>
  <c r="BE110" i="8"/>
  <c r="BV282" i="8"/>
  <c r="BV472" i="8"/>
  <c r="BV161" i="8"/>
  <c r="BV441" i="8"/>
  <c r="BV512" i="8"/>
  <c r="BV303" i="8"/>
  <c r="CC430" i="8"/>
  <c r="BV477" i="8"/>
  <c r="BV291" i="8"/>
  <c r="BV132" i="8"/>
  <c r="CC370" i="8"/>
  <c r="CC440" i="8"/>
  <c r="BV313" i="8"/>
  <c r="CC400" i="8"/>
  <c r="BV466" i="8"/>
  <c r="BV233" i="8"/>
  <c r="BV178" i="8"/>
  <c r="BV256" i="8"/>
  <c r="BV113" i="8"/>
  <c r="BV138" i="8"/>
  <c r="BV421" i="8"/>
  <c r="CC350" i="8"/>
  <c r="CC465" i="8"/>
  <c r="BV133" i="8"/>
  <c r="BV418" i="8"/>
  <c r="CC300" i="8"/>
  <c r="BV156" i="8"/>
  <c r="CC510" i="8"/>
  <c r="CC365" i="8"/>
  <c r="BV433" i="8"/>
  <c r="BV203" i="8"/>
  <c r="CC200" i="8"/>
  <c r="BV446" i="8"/>
  <c r="BV112" i="8"/>
  <c r="CC235" i="8"/>
  <c r="CC500" i="8"/>
  <c r="BV267" i="8"/>
  <c r="BV252" i="8"/>
  <c r="BV201" i="8"/>
  <c r="BV491" i="8"/>
  <c r="BE105" i="8"/>
  <c r="Q10" i="8"/>
  <c r="CD190" i="8" l="1"/>
  <c r="BW491" i="8"/>
  <c r="CD500" i="8"/>
  <c r="CD200" i="8"/>
  <c r="BW133" i="8"/>
  <c r="CD440" i="8"/>
  <c r="BW201" i="8"/>
  <c r="CD235" i="8"/>
  <c r="BW203" i="8"/>
  <c r="BW156" i="8"/>
  <c r="CD465" i="8"/>
  <c r="BW113" i="8"/>
  <c r="BW466" i="8"/>
  <c r="CD370" i="8"/>
  <c r="CD430" i="8"/>
  <c r="BW161" i="8"/>
  <c r="CD195" i="8"/>
  <c r="CD445" i="8"/>
  <c r="BW226" i="8"/>
  <c r="BW406" i="8"/>
  <c r="BW198" i="8"/>
  <c r="CD205" i="8"/>
  <c r="CD210" i="8"/>
  <c r="CD425" i="8"/>
  <c r="BW322" i="8"/>
  <c r="BW442" i="8"/>
  <c r="BW292" i="8"/>
  <c r="BW152" i="8"/>
  <c r="BR45" i="8"/>
  <c r="BW243" i="8"/>
  <c r="BW287" i="8"/>
  <c r="CD285" i="8"/>
  <c r="BW506" i="8"/>
  <c r="BW327" i="8"/>
  <c r="CD385" i="8"/>
  <c r="BJ85" i="8"/>
  <c r="BW212" i="8"/>
  <c r="BW447" i="8"/>
  <c r="BW172" i="8"/>
  <c r="BW227" i="8"/>
  <c r="BW367" i="8"/>
  <c r="BW122" i="8"/>
  <c r="BW333" i="8"/>
  <c r="BW186" i="8"/>
  <c r="CD375" i="8"/>
  <c r="BW192" i="8"/>
  <c r="BW286" i="8"/>
  <c r="BW163" i="8"/>
  <c r="BW216" i="8"/>
  <c r="BW146" i="8"/>
  <c r="CD415" i="8"/>
  <c r="BM70" i="8"/>
  <c r="BW497" i="8"/>
  <c r="BW348" i="8"/>
  <c r="BW372" i="8"/>
  <c r="BW173" i="8"/>
  <c r="BW232" i="8"/>
  <c r="BW111" i="8"/>
  <c r="BW147" i="8"/>
  <c r="BW183" i="8"/>
  <c r="CD455" i="8"/>
  <c r="BW283" i="8"/>
  <c r="BW462" i="8"/>
  <c r="BW253" i="8"/>
  <c r="BW281" i="8"/>
  <c r="BW168" i="8"/>
  <c r="BW492" i="8"/>
  <c r="BW296" i="8"/>
  <c r="BW177" i="8"/>
  <c r="CD450" i="8"/>
  <c r="CD435" i="8"/>
  <c r="BW217" i="8"/>
  <c r="BT35" i="8"/>
  <c r="BW197" i="8"/>
  <c r="CD345" i="8"/>
  <c r="BW488" i="8"/>
  <c r="BW368" i="8"/>
  <c r="BV25" i="8"/>
  <c r="BW417" i="8"/>
  <c r="BW127" i="8"/>
  <c r="BW143" i="8"/>
  <c r="BW332" i="8"/>
  <c r="CD155" i="8"/>
  <c r="BW431" i="8"/>
  <c r="BW416" i="8"/>
  <c r="CD475" i="8"/>
  <c r="BW116" i="8"/>
  <c r="BW353" i="8"/>
  <c r="BW231" i="8"/>
  <c r="BW352" i="8"/>
  <c r="CD120" i="8"/>
  <c r="BW252" i="8"/>
  <c r="BW112" i="8"/>
  <c r="BW433" i="8"/>
  <c r="CD300" i="8"/>
  <c r="CD350" i="8"/>
  <c r="BW256" i="8"/>
  <c r="CD400" i="8"/>
  <c r="BW132" i="8"/>
  <c r="BW303" i="8"/>
  <c r="BW472" i="8"/>
  <c r="BW263" i="8"/>
  <c r="BW268" i="8"/>
  <c r="BW443" i="8"/>
  <c r="CD390" i="8"/>
  <c r="BW262" i="8"/>
  <c r="BW118" i="8"/>
  <c r="CD245" i="8"/>
  <c r="BH95" i="8"/>
  <c r="BW171" i="8"/>
  <c r="CD410" i="8"/>
  <c r="CD160" i="8"/>
  <c r="CD505" i="8"/>
  <c r="BW302" i="8"/>
  <c r="BW501" i="8"/>
  <c r="BW153" i="8"/>
  <c r="BW228" i="8"/>
  <c r="CD310" i="8"/>
  <c r="CD135" i="8"/>
  <c r="BW312" i="8"/>
  <c r="BW371" i="8"/>
  <c r="CD495" i="8"/>
  <c r="BW428" i="8"/>
  <c r="CD420" i="8"/>
  <c r="CD355" i="8"/>
  <c r="BW278" i="8"/>
  <c r="BW293" i="8"/>
  <c r="BW356" i="8"/>
  <c r="BW202" i="8"/>
  <c r="BW318" i="8"/>
  <c r="BW436" i="8"/>
  <c r="BW482" i="8"/>
  <c r="BW377" i="8"/>
  <c r="BW326" i="8"/>
  <c r="BW413" i="8"/>
  <c r="CD335" i="8"/>
  <c r="CD150" i="8"/>
  <c r="CD480" i="8"/>
  <c r="BW427" i="8"/>
  <c r="BW251" i="8"/>
  <c r="BW191" i="8"/>
  <c r="CD320" i="8"/>
  <c r="BW448" i="8"/>
  <c r="BW476" i="8"/>
  <c r="BL75" i="8"/>
  <c r="BW207" i="8"/>
  <c r="BW401" i="8"/>
  <c r="BW398" i="8"/>
  <c r="BW323" i="8"/>
  <c r="BW257" i="8"/>
  <c r="BW381" i="8"/>
  <c r="BW137" i="8"/>
  <c r="CD175" i="8"/>
  <c r="CD360" i="8"/>
  <c r="CD260" i="8"/>
  <c r="BW148" i="8"/>
  <c r="CD250" i="8"/>
  <c r="BW336" i="8"/>
  <c r="BW176" i="8"/>
  <c r="BW141" i="8"/>
  <c r="BW276" i="8"/>
  <c r="BW162" i="8"/>
  <c r="BW317" i="8"/>
  <c r="BW277" i="8"/>
  <c r="BP55" i="8"/>
  <c r="BW496" i="8"/>
  <c r="BW423" i="8"/>
  <c r="CD280" i="8"/>
  <c r="CD215" i="8"/>
  <c r="BW403" i="8"/>
  <c r="CD255" i="8"/>
  <c r="BW213" i="8"/>
  <c r="BW218" i="8"/>
  <c r="BW247" i="8"/>
  <c r="BW297" i="8"/>
  <c r="BW311" i="8"/>
  <c r="BF105" i="8"/>
  <c r="BW267" i="8"/>
  <c r="BW446" i="8"/>
  <c r="CD365" i="8"/>
  <c r="BW418" i="8"/>
  <c r="BW421" i="8"/>
  <c r="BW178" i="8"/>
  <c r="BW313" i="8"/>
  <c r="BW291" i="8"/>
  <c r="BW512" i="8"/>
  <c r="BW282" i="8"/>
  <c r="CD170" i="8"/>
  <c r="BO60" i="8"/>
  <c r="BW208" i="8"/>
  <c r="BW266" i="8"/>
  <c r="BW437" i="8"/>
  <c r="BW342" i="8"/>
  <c r="BW181" i="8"/>
  <c r="BW378" i="8"/>
  <c r="BW341" i="8"/>
  <c r="BX15" i="8"/>
  <c r="CD395" i="8"/>
  <c r="CD225" i="8"/>
  <c r="BW392" i="8"/>
  <c r="BW386" i="8"/>
  <c r="BW366" i="8"/>
  <c r="BW471" i="8"/>
  <c r="BW451" i="8"/>
  <c r="BW241" i="8"/>
  <c r="BW511" i="8"/>
  <c r="BW357" i="8"/>
  <c r="BW387" i="8"/>
  <c r="BW473" i="8"/>
  <c r="CD470" i="8"/>
  <c r="BW337" i="8"/>
  <c r="BW166" i="8"/>
  <c r="BW316" i="8"/>
  <c r="BW158" i="8"/>
  <c r="BS40" i="8"/>
  <c r="BW308" i="8"/>
  <c r="BW363" i="8"/>
  <c r="CD220" i="8"/>
  <c r="BW221" i="8"/>
  <c r="CD380" i="8"/>
  <c r="BW128" i="8"/>
  <c r="BN65" i="8"/>
  <c r="BW388" i="8"/>
  <c r="BW307" i="8"/>
  <c r="BW142" i="8"/>
  <c r="BW167" i="8"/>
  <c r="BW432" i="8"/>
  <c r="CD460" i="8"/>
  <c r="BW123" i="8"/>
  <c r="BW151" i="8"/>
  <c r="CD180" i="8"/>
  <c r="BW478" i="8"/>
  <c r="BW306" i="8"/>
  <c r="BW223" i="8"/>
  <c r="CD185" i="8"/>
  <c r="BW222" i="8"/>
  <c r="BW373" i="8"/>
  <c r="BQ50" i="8"/>
  <c r="BW346" i="8"/>
  <c r="BW196" i="8"/>
  <c r="BW121" i="8"/>
  <c r="CD295" i="8"/>
  <c r="BW408" i="8"/>
  <c r="BW20" i="8"/>
  <c r="BW411" i="8"/>
  <c r="BW503" i="8"/>
  <c r="CD340" i="8"/>
  <c r="BW507" i="8"/>
  <c r="BI90" i="8"/>
  <c r="CD305" i="8"/>
  <c r="BW246" i="8"/>
  <c r="BW206" i="8"/>
  <c r="BW298" i="8"/>
  <c r="BW487" i="8"/>
  <c r="BW131" i="8"/>
  <c r="CD115" i="8"/>
  <c r="BW467" i="8"/>
  <c r="BW422" i="8"/>
  <c r="BG100" i="8"/>
  <c r="BW188" i="8"/>
  <c r="BW407" i="8"/>
  <c r="BW238" i="8"/>
  <c r="CD510" i="8"/>
  <c r="BW138" i="8"/>
  <c r="BW233" i="8"/>
  <c r="BW477" i="8"/>
  <c r="BW441" i="8"/>
  <c r="BF110" i="8"/>
  <c r="CD145" i="8"/>
  <c r="BW513" i="8"/>
  <c r="BW117" i="8"/>
  <c r="BW453" i="8"/>
  <c r="BW481" i="8"/>
  <c r="CD265" i="8"/>
  <c r="BW272" i="8"/>
  <c r="BW301" i="8"/>
  <c r="BW458" i="8"/>
  <c r="BW157" i="8"/>
  <c r="CD275" i="8"/>
  <c r="BW412" i="8"/>
  <c r="BW182" i="8"/>
  <c r="BW382" i="8"/>
  <c r="CD325" i="8"/>
  <c r="BW136" i="8"/>
  <c r="BW242" i="8"/>
  <c r="BW397" i="8"/>
  <c r="CD270" i="8"/>
  <c r="BW347" i="8"/>
  <c r="BW258" i="8"/>
  <c r="BV30" i="8"/>
  <c r="BW486" i="8"/>
  <c r="BW358" i="8"/>
  <c r="BW493" i="8"/>
  <c r="BW321" i="8"/>
  <c r="BW273" i="8"/>
  <c r="BW236" i="8"/>
  <c r="BW338" i="8"/>
  <c r="BW237" i="8"/>
  <c r="BK80" i="8"/>
  <c r="BW508" i="8"/>
  <c r="CD240" i="8"/>
  <c r="BW452" i="8"/>
  <c r="CD130" i="8"/>
  <c r="BW187" i="8"/>
  <c r="BW396" i="8"/>
  <c r="BW126" i="8"/>
  <c r="BW361" i="8"/>
  <c r="BW261" i="8"/>
  <c r="BW393" i="8"/>
  <c r="CD125" i="8"/>
  <c r="CD230" i="8"/>
  <c r="BW362" i="8"/>
  <c r="BW502" i="8"/>
  <c r="BW383" i="8"/>
  <c r="CD405" i="8"/>
  <c r="BW483" i="8"/>
  <c r="BW271" i="8"/>
  <c r="BW461" i="8"/>
  <c r="BW351" i="8"/>
  <c r="BW463" i="8"/>
  <c r="BW331" i="8"/>
  <c r="CD485" i="8"/>
  <c r="BW402" i="8"/>
  <c r="BW426" i="8"/>
  <c r="CD490" i="8"/>
  <c r="CD290" i="8"/>
  <c r="CD165" i="8"/>
  <c r="BW498" i="8"/>
  <c r="BW328" i="8"/>
  <c r="BW457" i="8"/>
  <c r="CD140" i="8"/>
  <c r="BW211" i="8"/>
  <c r="BW391" i="8"/>
  <c r="CD330" i="8"/>
  <c r="BW288" i="8"/>
  <c r="BW468" i="8"/>
  <c r="BW456" i="8"/>
  <c r="CD315" i="8"/>
  <c r="BW193" i="8"/>
  <c r="BW248" i="8"/>
  <c r="BW438" i="8"/>
  <c r="BW343" i="8"/>
  <c r="BW376" i="8"/>
  <c r="R10" i="8"/>
  <c r="CE190" i="8" l="1"/>
  <c r="BX391" i="8"/>
  <c r="BX328" i="8"/>
  <c r="CE490" i="8"/>
  <c r="BX331" i="8"/>
  <c r="BX271" i="8"/>
  <c r="BX502" i="8"/>
  <c r="BX393" i="8"/>
  <c r="BX396" i="8"/>
  <c r="CE240" i="8"/>
  <c r="BX338" i="8"/>
  <c r="BX493" i="8"/>
  <c r="BX258" i="8"/>
  <c r="BX242" i="8"/>
  <c r="BX182" i="8"/>
  <c r="BX458" i="8"/>
  <c r="BX481" i="8"/>
  <c r="CE145" i="8"/>
  <c r="BX233" i="8"/>
  <c r="BX407" i="8"/>
  <c r="BX467" i="8"/>
  <c r="BX298" i="8"/>
  <c r="BJ90" i="8"/>
  <c r="BX411" i="8"/>
  <c r="BX121" i="8"/>
  <c r="BX373" i="8"/>
  <c r="BX306" i="8"/>
  <c r="BX123" i="8"/>
  <c r="BX142" i="8"/>
  <c r="BX128" i="8"/>
  <c r="BX363" i="8"/>
  <c r="BX316" i="8"/>
  <c r="BX473" i="8"/>
  <c r="BX241" i="8"/>
  <c r="BX386" i="8"/>
  <c r="BY15" i="8"/>
  <c r="BX342" i="8"/>
  <c r="BP60" i="8"/>
  <c r="BX291" i="8"/>
  <c r="BX418" i="8"/>
  <c r="BG105" i="8"/>
  <c r="BX218" i="8"/>
  <c r="CE215" i="8"/>
  <c r="BQ55" i="8"/>
  <c r="BX276" i="8"/>
  <c r="CE250" i="8"/>
  <c r="CE175" i="8"/>
  <c r="BX323" i="8"/>
  <c r="BM75" i="8"/>
  <c r="BX191" i="8"/>
  <c r="CE150" i="8"/>
  <c r="BX377" i="8"/>
  <c r="BX202" i="8"/>
  <c r="CE355" i="8"/>
  <c r="BX371" i="8"/>
  <c r="BX228" i="8"/>
  <c r="CE505" i="8"/>
  <c r="BI95" i="8"/>
  <c r="CE390" i="8"/>
  <c r="BX472" i="8"/>
  <c r="BX256" i="8"/>
  <c r="BX112" i="8"/>
  <c r="BX231" i="8"/>
  <c r="BX416" i="8"/>
  <c r="BX143" i="8"/>
  <c r="BX368" i="8"/>
  <c r="BU35" i="8"/>
  <c r="BX177" i="8"/>
  <c r="BX281" i="8"/>
  <c r="CE455" i="8"/>
  <c r="BX232" i="8"/>
  <c r="BX497" i="8"/>
  <c r="BX216" i="8"/>
  <c r="CE375" i="8"/>
  <c r="BX367" i="8"/>
  <c r="BX212" i="8"/>
  <c r="BX506" i="8"/>
  <c r="BS45" i="8"/>
  <c r="BX322" i="8"/>
  <c r="BX198" i="8"/>
  <c r="CE195" i="8"/>
  <c r="BX466" i="8"/>
  <c r="BX203" i="8"/>
  <c r="BX133" i="8"/>
  <c r="BX248" i="8"/>
  <c r="BX468" i="8"/>
  <c r="BX211" i="8"/>
  <c r="BX498" i="8"/>
  <c r="BX426" i="8"/>
  <c r="BX463" i="8"/>
  <c r="BX483" i="8"/>
  <c r="BX362" i="8"/>
  <c r="BX261" i="8"/>
  <c r="BX187" i="8"/>
  <c r="BX508" i="8"/>
  <c r="BX236" i="8"/>
  <c r="BX358" i="8"/>
  <c r="BX347" i="8"/>
  <c r="BX136" i="8"/>
  <c r="BX412" i="8"/>
  <c r="BX301" i="8"/>
  <c r="BX453" i="8"/>
  <c r="BG110" i="8"/>
  <c r="BX138" i="8"/>
  <c r="BX188" i="8"/>
  <c r="CE115" i="8"/>
  <c r="BX206" i="8"/>
  <c r="BX507" i="8"/>
  <c r="BX20" i="8"/>
  <c r="BX196" i="8"/>
  <c r="BX222" i="8"/>
  <c r="BX478" i="8"/>
  <c r="CE460" i="8"/>
  <c r="BX307" i="8"/>
  <c r="CE380" i="8"/>
  <c r="BX308" i="8"/>
  <c r="BX166" i="8"/>
  <c r="BX387" i="8"/>
  <c r="BX451" i="8"/>
  <c r="BX392" i="8"/>
  <c r="BX341" i="8"/>
  <c r="BX437" i="8"/>
  <c r="CE170" i="8"/>
  <c r="BX313" i="8"/>
  <c r="CE365" i="8"/>
  <c r="BX311" i="8"/>
  <c r="BX213" i="8"/>
  <c r="CE280" i="8"/>
  <c r="BX277" i="8"/>
  <c r="BX141" i="8"/>
  <c r="BX148" i="8"/>
  <c r="BX137" i="8"/>
  <c r="BX398" i="8"/>
  <c r="BX476" i="8"/>
  <c r="BX251" i="8"/>
  <c r="CE335" i="8"/>
  <c r="BX482" i="8"/>
  <c r="BX356" i="8"/>
  <c r="CE420" i="8"/>
  <c r="BX312" i="8"/>
  <c r="BX153" i="8"/>
  <c r="CE160" i="8"/>
  <c r="CE245" i="8"/>
  <c r="BX443" i="8"/>
  <c r="BX303" i="8"/>
  <c r="CE350" i="8"/>
  <c r="BX252" i="8"/>
  <c r="BX353" i="8"/>
  <c r="BX431" i="8"/>
  <c r="BX127" i="8"/>
  <c r="BX488" i="8"/>
  <c r="BX217" i="8"/>
  <c r="BX296" i="8"/>
  <c r="BX253" i="8"/>
  <c r="BX183" i="8"/>
  <c r="BX173" i="8"/>
  <c r="BN70" i="8"/>
  <c r="BX163" i="8"/>
  <c r="BX186" i="8"/>
  <c r="BX227" i="8"/>
  <c r="BK85" i="8"/>
  <c r="CE285" i="8"/>
  <c r="BX152" i="8"/>
  <c r="CE425" i="8"/>
  <c r="BX406" i="8"/>
  <c r="BX161" i="8"/>
  <c r="BX113" i="8"/>
  <c r="CE235" i="8"/>
  <c r="CE200" i="8"/>
  <c r="BX456" i="8"/>
  <c r="BX376" i="8"/>
  <c r="BX193" i="8"/>
  <c r="BX288" i="8"/>
  <c r="CE140" i="8"/>
  <c r="CE165" i="8"/>
  <c r="BX402" i="8"/>
  <c r="BX351" i="8"/>
  <c r="CE405" i="8"/>
  <c r="CE230" i="8"/>
  <c r="BX361" i="8"/>
  <c r="CE130" i="8"/>
  <c r="BL80" i="8"/>
  <c r="BX273" i="8"/>
  <c r="BX486" i="8"/>
  <c r="CE270" i="8"/>
  <c r="CE325" i="8"/>
  <c r="CE275" i="8"/>
  <c r="BX272" i="8"/>
  <c r="BX117" i="8"/>
  <c r="BX441" i="8"/>
  <c r="CE510" i="8"/>
  <c r="BH100" i="8"/>
  <c r="BX131" i="8"/>
  <c r="BX246" i="8"/>
  <c r="CE340" i="8"/>
  <c r="BX408" i="8"/>
  <c r="BX346" i="8"/>
  <c r="CE185" i="8"/>
  <c r="CE180" i="8"/>
  <c r="BX432" i="8"/>
  <c r="BX388" i="8"/>
  <c r="BX221" i="8"/>
  <c r="BT40" i="8"/>
  <c r="BX337" i="8"/>
  <c r="BX357" i="8"/>
  <c r="BX471" i="8"/>
  <c r="CE225" i="8"/>
  <c r="BX378" i="8"/>
  <c r="BX266" i="8"/>
  <c r="BX282" i="8"/>
  <c r="BX178" i="8"/>
  <c r="BX446" i="8"/>
  <c r="BX297" i="8"/>
  <c r="CE255" i="8"/>
  <c r="BX423" i="8"/>
  <c r="BX317" i="8"/>
  <c r="BX176" i="8"/>
  <c r="CE260" i="8"/>
  <c r="BX381" i="8"/>
  <c r="BX401" i="8"/>
  <c r="BX448" i="8"/>
  <c r="BX427" i="8"/>
  <c r="BX413" i="8"/>
  <c r="BX436" i="8"/>
  <c r="BX293" i="8"/>
  <c r="BX428" i="8"/>
  <c r="CE135" i="8"/>
  <c r="BX501" i="8"/>
  <c r="CE410" i="8"/>
  <c r="BX118" i="8"/>
  <c r="BX268" i="8"/>
  <c r="BX132" i="8"/>
  <c r="CE300" i="8"/>
  <c r="CE120" i="8"/>
  <c r="BX116" i="8"/>
  <c r="CE155" i="8"/>
  <c r="BX417" i="8"/>
  <c r="CE345" i="8"/>
  <c r="CE435" i="8"/>
  <c r="BX492" i="8"/>
  <c r="BX462" i="8"/>
  <c r="BX147" i="8"/>
  <c r="BX372" i="8"/>
  <c r="CE415" i="8"/>
  <c r="BX286" i="8"/>
  <c r="BX333" i="8"/>
  <c r="BX172" i="8"/>
  <c r="CE385" i="8"/>
  <c r="BX287" i="8"/>
  <c r="BX292" i="8"/>
  <c r="CE210" i="8"/>
  <c r="BX226" i="8"/>
  <c r="CE430" i="8"/>
  <c r="CE465" i="8"/>
  <c r="BX201" i="8"/>
  <c r="CE500" i="8"/>
  <c r="BX438" i="8"/>
  <c r="BX343" i="8"/>
  <c r="CE315" i="8"/>
  <c r="CE330" i="8"/>
  <c r="BX457" i="8"/>
  <c r="CE290" i="8"/>
  <c r="CE485" i="8"/>
  <c r="BX461" i="8"/>
  <c r="BX383" i="8"/>
  <c r="CE125" i="8"/>
  <c r="BX126" i="8"/>
  <c r="BX452" i="8"/>
  <c r="BX237" i="8"/>
  <c r="BX321" i="8"/>
  <c r="BW30" i="8"/>
  <c r="BX397" i="8"/>
  <c r="BX382" i="8"/>
  <c r="BX157" i="8"/>
  <c r="CE265" i="8"/>
  <c r="BX513" i="8"/>
  <c r="BX477" i="8"/>
  <c r="BX238" i="8"/>
  <c r="BX422" i="8"/>
  <c r="BX487" i="8"/>
  <c r="CE305" i="8"/>
  <c r="BX503" i="8"/>
  <c r="CE295" i="8"/>
  <c r="BR50" i="8"/>
  <c r="BX223" i="8"/>
  <c r="BX151" i="8"/>
  <c r="BX167" i="8"/>
  <c r="BO65" i="8"/>
  <c r="CE220" i="8"/>
  <c r="BX158" i="8"/>
  <c r="CE470" i="8"/>
  <c r="BX511" i="8"/>
  <c r="BX366" i="8"/>
  <c r="CE395" i="8"/>
  <c r="BX181" i="8"/>
  <c r="BX208" i="8"/>
  <c r="BX512" i="8"/>
  <c r="BX421" i="8"/>
  <c r="BX267" i="8"/>
  <c r="BX247" i="8"/>
  <c r="BX403" i="8"/>
  <c r="BX496" i="8"/>
  <c r="BX162" i="8"/>
  <c r="BX336" i="8"/>
  <c r="CE360" i="8"/>
  <c r="BX257" i="8"/>
  <c r="BX207" i="8"/>
  <c r="CE320" i="8"/>
  <c r="CE480" i="8"/>
  <c r="BX326" i="8"/>
  <c r="BX318" i="8"/>
  <c r="BX278" i="8"/>
  <c r="CE495" i="8"/>
  <c r="CE310" i="8"/>
  <c r="BX302" i="8"/>
  <c r="BX171" i="8"/>
  <c r="BX262" i="8"/>
  <c r="BX263" i="8"/>
  <c r="CE400" i="8"/>
  <c r="BX433" i="8"/>
  <c r="BX352" i="8"/>
  <c r="CE475" i="8"/>
  <c r="BX332" i="8"/>
  <c r="BW25" i="8"/>
  <c r="BX197" i="8"/>
  <c r="CE450" i="8"/>
  <c r="BX168" i="8"/>
  <c r="BX283" i="8"/>
  <c r="BX111" i="8"/>
  <c r="BX348" i="8"/>
  <c r="BX146" i="8"/>
  <c r="BX192" i="8"/>
  <c r="BX122" i="8"/>
  <c r="BX447" i="8"/>
  <c r="BX327" i="8"/>
  <c r="BX243" i="8"/>
  <c r="BX442" i="8"/>
  <c r="CE205" i="8"/>
  <c r="CE445" i="8"/>
  <c r="CE370" i="8"/>
  <c r="BX156" i="8"/>
  <c r="CE440" i="8"/>
  <c r="BX491" i="8"/>
  <c r="S10" i="8"/>
  <c r="CF190" i="8" l="1"/>
  <c r="BY243" i="8"/>
  <c r="CF440" i="8"/>
  <c r="CF205" i="8"/>
  <c r="BY348" i="8"/>
  <c r="CF450" i="8"/>
  <c r="CF475" i="8"/>
  <c r="CF310" i="8"/>
  <c r="BY326" i="8"/>
  <c r="BY257" i="8"/>
  <c r="BY421" i="8"/>
  <c r="BY151" i="8"/>
  <c r="BY156" i="8"/>
  <c r="BY442" i="8"/>
  <c r="BY122" i="8"/>
  <c r="BY111" i="8"/>
  <c r="BY197" i="8"/>
  <c r="BY352" i="8"/>
  <c r="BY262" i="8"/>
  <c r="CF495" i="8"/>
  <c r="CF480" i="8"/>
  <c r="CF360" i="8"/>
  <c r="BY403" i="8"/>
  <c r="BY512" i="8"/>
  <c r="BY366" i="8"/>
  <c r="CF220" i="8"/>
  <c r="BY223" i="8"/>
  <c r="CF305" i="8"/>
  <c r="BY477" i="8"/>
  <c r="BY382" i="8"/>
  <c r="BY237" i="8"/>
  <c r="BY383" i="8"/>
  <c r="BY457" i="8"/>
  <c r="BY438" i="8"/>
  <c r="CF430" i="8"/>
  <c r="BY287" i="8"/>
  <c r="BY286" i="8"/>
  <c r="BY462" i="8"/>
  <c r="BY417" i="8"/>
  <c r="CF300" i="8"/>
  <c r="CF410" i="8"/>
  <c r="BY293" i="8"/>
  <c r="BY448" i="8"/>
  <c r="BY176" i="8"/>
  <c r="BY297" i="8"/>
  <c r="BY266" i="8"/>
  <c r="BY357" i="8"/>
  <c r="BY388" i="8"/>
  <c r="BY346" i="8"/>
  <c r="BY131" i="8"/>
  <c r="BY117" i="8"/>
  <c r="CF270" i="8"/>
  <c r="CF130" i="8"/>
  <c r="BY351" i="8"/>
  <c r="BY288" i="8"/>
  <c r="CF200" i="8"/>
  <c r="BY406" i="8"/>
  <c r="BL85" i="8"/>
  <c r="BO70" i="8"/>
  <c r="BY296" i="8"/>
  <c r="BY431" i="8"/>
  <c r="BY303" i="8"/>
  <c r="BY153" i="8"/>
  <c r="BY482" i="8"/>
  <c r="BY398" i="8"/>
  <c r="BY277" i="8"/>
  <c r="CF365" i="8"/>
  <c r="BY341" i="8"/>
  <c r="BY166" i="8"/>
  <c r="CF460" i="8"/>
  <c r="BY20" i="8"/>
  <c r="BY188" i="8"/>
  <c r="BY301" i="8"/>
  <c r="BY358" i="8"/>
  <c r="BY261" i="8"/>
  <c r="BY426" i="8"/>
  <c r="BY248" i="8"/>
  <c r="CF195" i="8"/>
  <c r="BY506" i="8"/>
  <c r="BY216" i="8"/>
  <c r="BY281" i="8"/>
  <c r="BY143" i="8"/>
  <c r="BY256" i="8"/>
  <c r="CF505" i="8"/>
  <c r="BY202" i="8"/>
  <c r="BN75" i="8"/>
  <c r="BY276" i="8"/>
  <c r="BH105" i="8"/>
  <c r="BY342" i="8"/>
  <c r="BY473" i="8"/>
  <c r="BY142" i="8"/>
  <c r="BY121" i="8"/>
  <c r="BY467" i="8"/>
  <c r="BY481" i="8"/>
  <c r="BY258" i="8"/>
  <c r="BY396" i="8"/>
  <c r="BY331" i="8"/>
  <c r="CF370" i="8"/>
  <c r="BY192" i="8"/>
  <c r="BY283" i="8"/>
  <c r="BX25" i="8"/>
  <c r="BY433" i="8"/>
  <c r="BY171" i="8"/>
  <c r="BY278" i="8"/>
  <c r="CF320" i="8"/>
  <c r="BY336" i="8"/>
  <c r="BY247" i="8"/>
  <c r="BY208" i="8"/>
  <c r="BY511" i="8"/>
  <c r="BP65" i="8"/>
  <c r="BS50" i="8"/>
  <c r="BY487" i="8"/>
  <c r="BY513" i="8"/>
  <c r="BY397" i="8"/>
  <c r="BY452" i="8"/>
  <c r="BY461" i="8"/>
  <c r="CF330" i="8"/>
  <c r="CF500" i="8"/>
  <c r="BY226" i="8"/>
  <c r="CF385" i="8"/>
  <c r="CF415" i="8"/>
  <c r="BY492" i="8"/>
  <c r="CF155" i="8"/>
  <c r="BY132" i="8"/>
  <c r="BY501" i="8"/>
  <c r="BY436" i="8"/>
  <c r="BY401" i="8"/>
  <c r="BY317" i="8"/>
  <c r="BY446" i="8"/>
  <c r="BY378" i="8"/>
  <c r="BY337" i="8"/>
  <c r="BY432" i="8"/>
  <c r="BY408" i="8"/>
  <c r="BI100" i="8"/>
  <c r="BY272" i="8"/>
  <c r="BY486" i="8"/>
  <c r="BY361" i="8"/>
  <c r="BY402" i="8"/>
  <c r="BY193" i="8"/>
  <c r="CF235" i="8"/>
  <c r="CF425" i="8"/>
  <c r="BY227" i="8"/>
  <c r="BY173" i="8"/>
  <c r="BY217" i="8"/>
  <c r="BY353" i="8"/>
  <c r="BY443" i="8"/>
  <c r="BY312" i="8"/>
  <c r="CF335" i="8"/>
  <c r="BY137" i="8"/>
  <c r="CF280" i="8"/>
  <c r="BY313" i="8"/>
  <c r="BY392" i="8"/>
  <c r="BY308" i="8"/>
  <c r="BY478" i="8"/>
  <c r="BY507" i="8"/>
  <c r="BY138" i="8"/>
  <c r="BY412" i="8"/>
  <c r="BY236" i="8"/>
  <c r="BY362" i="8"/>
  <c r="BY498" i="8"/>
  <c r="BY133" i="8"/>
  <c r="BY198" i="8"/>
  <c r="BY212" i="8"/>
  <c r="BY497" i="8"/>
  <c r="BY177" i="8"/>
  <c r="BY416" i="8"/>
  <c r="BY472" i="8"/>
  <c r="BY228" i="8"/>
  <c r="BY377" i="8"/>
  <c r="BY323" i="8"/>
  <c r="BR55" i="8"/>
  <c r="BY418" i="8"/>
  <c r="BZ15" i="8"/>
  <c r="BY316" i="8"/>
  <c r="BY123" i="8"/>
  <c r="BY411" i="8"/>
  <c r="BY407" i="8"/>
  <c r="BY458" i="8"/>
  <c r="BY493" i="8"/>
  <c r="BY393" i="8"/>
  <c r="CF490" i="8"/>
  <c r="BY491" i="8"/>
  <c r="CF445" i="8"/>
  <c r="BY327" i="8"/>
  <c r="BY146" i="8"/>
  <c r="BY168" i="8"/>
  <c r="BY332" i="8"/>
  <c r="CF400" i="8"/>
  <c r="BY302" i="8"/>
  <c r="BY318" i="8"/>
  <c r="BY207" i="8"/>
  <c r="BY162" i="8"/>
  <c r="BY267" i="8"/>
  <c r="BY181" i="8"/>
  <c r="CF470" i="8"/>
  <c r="BY167" i="8"/>
  <c r="CF295" i="8"/>
  <c r="BY422" i="8"/>
  <c r="CF265" i="8"/>
  <c r="BX30" i="8"/>
  <c r="BY126" i="8"/>
  <c r="CF485" i="8"/>
  <c r="CF315" i="8"/>
  <c r="BY201" i="8"/>
  <c r="CF210" i="8"/>
  <c r="BY172" i="8"/>
  <c r="BY372" i="8"/>
  <c r="CF435" i="8"/>
  <c r="BY116" i="8"/>
  <c r="BY268" i="8"/>
  <c r="CF135" i="8"/>
  <c r="BY413" i="8"/>
  <c r="BY381" i="8"/>
  <c r="BY423" i="8"/>
  <c r="BY178" i="8"/>
  <c r="CF225" i="8"/>
  <c r="BU40" i="8"/>
  <c r="CF180" i="8"/>
  <c r="CF340" i="8"/>
  <c r="CF510" i="8"/>
  <c r="CF275" i="8"/>
  <c r="BY273" i="8"/>
  <c r="CF230" i="8"/>
  <c r="CF165" i="8"/>
  <c r="BY376" i="8"/>
  <c r="BY113" i="8"/>
  <c r="BY152" i="8"/>
  <c r="BY186" i="8"/>
  <c r="BY183" i="8"/>
  <c r="BY488" i="8"/>
  <c r="BY252" i="8"/>
  <c r="CF245" i="8"/>
  <c r="CF420" i="8"/>
  <c r="BY251" i="8"/>
  <c r="BY148" i="8"/>
  <c r="BY213" i="8"/>
  <c r="CF170" i="8"/>
  <c r="BY451" i="8"/>
  <c r="CF380" i="8"/>
  <c r="BY222" i="8"/>
  <c r="BY206" i="8"/>
  <c r="BH110" i="8"/>
  <c r="BY136" i="8"/>
  <c r="BY508" i="8"/>
  <c r="BY483" i="8"/>
  <c r="BY211" i="8"/>
  <c r="BY203" i="8"/>
  <c r="BY322" i="8"/>
  <c r="BY367" i="8"/>
  <c r="BY232" i="8"/>
  <c r="BV35" i="8"/>
  <c r="BY231" i="8"/>
  <c r="CF390" i="8"/>
  <c r="BY371" i="8"/>
  <c r="CF150" i="8"/>
  <c r="CF175" i="8"/>
  <c r="CF215" i="8"/>
  <c r="BY291" i="8"/>
  <c r="BY386" i="8"/>
  <c r="BY363" i="8"/>
  <c r="BY306" i="8"/>
  <c r="BK90" i="8"/>
  <c r="BY233" i="8"/>
  <c r="BY182" i="8"/>
  <c r="BY338" i="8"/>
  <c r="BY502" i="8"/>
  <c r="BY328" i="8"/>
  <c r="BY447" i="8"/>
  <c r="BY263" i="8"/>
  <c r="BY496" i="8"/>
  <c r="CF395" i="8"/>
  <c r="BY158" i="8"/>
  <c r="BY503" i="8"/>
  <c r="BY238" i="8"/>
  <c r="BY157" i="8"/>
  <c r="BY321" i="8"/>
  <c r="CF125" i="8"/>
  <c r="CF290" i="8"/>
  <c r="BY343" i="8"/>
  <c r="CF465" i="8"/>
  <c r="BY292" i="8"/>
  <c r="BY333" i="8"/>
  <c r="BY147" i="8"/>
  <c r="CF345" i="8"/>
  <c r="CF120" i="8"/>
  <c r="BY118" i="8"/>
  <c r="BY428" i="8"/>
  <c r="BY427" i="8"/>
  <c r="CF260" i="8"/>
  <c r="CF255" i="8"/>
  <c r="BY282" i="8"/>
  <c r="BY471" i="8"/>
  <c r="BY221" i="8"/>
  <c r="CF185" i="8"/>
  <c r="BY246" i="8"/>
  <c r="BY441" i="8"/>
  <c r="CF325" i="8"/>
  <c r="BM80" i="8"/>
  <c r="CF405" i="8"/>
  <c r="CF140" i="8"/>
  <c r="BY456" i="8"/>
  <c r="BY161" i="8"/>
  <c r="CF285" i="8"/>
  <c r="BY163" i="8"/>
  <c r="BY253" i="8"/>
  <c r="BY127" i="8"/>
  <c r="CF350" i="8"/>
  <c r="CF160" i="8"/>
  <c r="BY356" i="8"/>
  <c r="BY476" i="8"/>
  <c r="BY141" i="8"/>
  <c r="BY311" i="8"/>
  <c r="BY437" i="8"/>
  <c r="BY387" i="8"/>
  <c r="BY307" i="8"/>
  <c r="BY196" i="8"/>
  <c r="CF115" i="8"/>
  <c r="BY453" i="8"/>
  <c r="BY347" i="8"/>
  <c r="BY187" i="8"/>
  <c r="BY463" i="8"/>
  <c r="BY468" i="8"/>
  <c r="BY466" i="8"/>
  <c r="BT45" i="8"/>
  <c r="CF375" i="8"/>
  <c r="CF455" i="8"/>
  <c r="BY368" i="8"/>
  <c r="BY112" i="8"/>
  <c r="BJ95" i="8"/>
  <c r="CF355" i="8"/>
  <c r="BY191" i="8"/>
  <c r="CF250" i="8"/>
  <c r="BY218" i="8"/>
  <c r="BQ60" i="8"/>
  <c r="BY241" i="8"/>
  <c r="BY128" i="8"/>
  <c r="BY373" i="8"/>
  <c r="BY298" i="8"/>
  <c r="CF145" i="8"/>
  <c r="BY242" i="8"/>
  <c r="CF240" i="8"/>
  <c r="BY271" i="8"/>
  <c r="BY391" i="8"/>
  <c r="T10" i="8"/>
  <c r="CG190" i="8" l="1"/>
  <c r="BZ241" i="8"/>
  <c r="CG350" i="8"/>
  <c r="BZ282" i="8"/>
  <c r="CG395" i="8"/>
  <c r="CG380" i="8"/>
  <c r="CG340" i="8"/>
  <c r="BZ207" i="8"/>
  <c r="BZ507" i="8"/>
  <c r="BT50" i="8"/>
  <c r="BZ506" i="8"/>
  <c r="BZ357" i="8"/>
  <c r="BZ271" i="8"/>
  <c r="BZ298" i="8"/>
  <c r="BR60" i="8"/>
  <c r="CG455" i="8"/>
  <c r="BZ468" i="8"/>
  <c r="BZ453" i="8"/>
  <c r="BZ387" i="8"/>
  <c r="BZ476" i="8"/>
  <c r="BZ127" i="8"/>
  <c r="BZ161" i="8"/>
  <c r="CG185" i="8"/>
  <c r="CG255" i="8"/>
  <c r="BZ333" i="8"/>
  <c r="BZ502" i="8"/>
  <c r="BZ347" i="8"/>
  <c r="BW35" i="8"/>
  <c r="CG470" i="8"/>
  <c r="CG445" i="8"/>
  <c r="BZ212" i="8"/>
  <c r="BZ173" i="8"/>
  <c r="BZ401" i="8"/>
  <c r="BZ247" i="8"/>
  <c r="BZ142" i="8"/>
  <c r="BZ261" i="8"/>
  <c r="BZ288" i="8"/>
  <c r="CG240" i="8"/>
  <c r="BZ373" i="8"/>
  <c r="BZ218" i="8"/>
  <c r="BK95" i="8"/>
  <c r="CG375" i="8"/>
  <c r="BZ463" i="8"/>
  <c r="CG115" i="8"/>
  <c r="BZ437" i="8"/>
  <c r="BZ356" i="8"/>
  <c r="BZ253" i="8"/>
  <c r="BZ456" i="8"/>
  <c r="CG325" i="8"/>
  <c r="BZ221" i="8"/>
  <c r="CG260" i="8"/>
  <c r="CG120" i="8"/>
  <c r="BZ292" i="8"/>
  <c r="CG125" i="8"/>
  <c r="BZ503" i="8"/>
  <c r="BZ263" i="8"/>
  <c r="BZ338" i="8"/>
  <c r="BZ306" i="8"/>
  <c r="CG215" i="8"/>
  <c r="CG390" i="8"/>
  <c r="BZ367" i="8"/>
  <c r="BZ483" i="8"/>
  <c r="BZ206" i="8"/>
  <c r="CG170" i="8"/>
  <c r="CG420" i="8"/>
  <c r="BZ183" i="8"/>
  <c r="BZ376" i="8"/>
  <c r="CG275" i="8"/>
  <c r="BV40" i="8"/>
  <c r="BZ381" i="8"/>
  <c r="BZ116" i="8"/>
  <c r="CG210" i="8"/>
  <c r="BZ126" i="8"/>
  <c r="CG295" i="8"/>
  <c r="BZ267" i="8"/>
  <c r="BZ302" i="8"/>
  <c r="BZ146" i="8"/>
  <c r="CG490" i="8"/>
  <c r="BZ407" i="8"/>
  <c r="CA15" i="8"/>
  <c r="BZ377" i="8"/>
  <c r="BZ177" i="8"/>
  <c r="BZ133" i="8"/>
  <c r="BZ412" i="8"/>
  <c r="BZ308" i="8"/>
  <c r="BZ137" i="8"/>
  <c r="BZ353" i="8"/>
  <c r="CG425" i="8"/>
  <c r="BZ361" i="8"/>
  <c r="BZ408" i="8"/>
  <c r="BZ446" i="8"/>
  <c r="BZ501" i="8"/>
  <c r="CG415" i="8"/>
  <c r="CG330" i="8"/>
  <c r="BZ513" i="8"/>
  <c r="BZ511" i="8"/>
  <c r="CG320" i="8"/>
  <c r="BY25" i="8"/>
  <c r="BZ331" i="8"/>
  <c r="BZ467" i="8"/>
  <c r="BZ342" i="8"/>
  <c r="BZ202" i="8"/>
  <c r="BZ281" i="8"/>
  <c r="BZ248" i="8"/>
  <c r="BZ301" i="8"/>
  <c r="BZ166" i="8"/>
  <c r="BZ398" i="8"/>
  <c r="BZ431" i="8"/>
  <c r="BZ406" i="8"/>
  <c r="CG130" i="8"/>
  <c r="BZ346" i="8"/>
  <c r="BZ297" i="8"/>
  <c r="CG410" i="8"/>
  <c r="BZ286" i="8"/>
  <c r="BZ457" i="8"/>
  <c r="BZ477" i="8"/>
  <c r="BZ366" i="8"/>
  <c r="CG480" i="8"/>
  <c r="BZ197" i="8"/>
  <c r="BZ156" i="8"/>
  <c r="BZ326" i="8"/>
  <c r="BZ348" i="8"/>
  <c r="BZ191" i="8"/>
  <c r="BZ246" i="8"/>
  <c r="BZ157" i="8"/>
  <c r="BZ203" i="8"/>
  <c r="CG230" i="8"/>
  <c r="CG135" i="8"/>
  <c r="BZ332" i="8"/>
  <c r="BZ313" i="8"/>
  <c r="BZ337" i="8"/>
  <c r="BZ258" i="8"/>
  <c r="BZ153" i="8"/>
  <c r="BZ368" i="8"/>
  <c r="CG285" i="8"/>
  <c r="BZ343" i="8"/>
  <c r="CG150" i="8"/>
  <c r="BZ252" i="8"/>
  <c r="BZ372" i="8"/>
  <c r="BS55" i="8"/>
  <c r="BZ312" i="8"/>
  <c r="BZ272" i="8"/>
  <c r="BZ452" i="8"/>
  <c r="BZ192" i="8"/>
  <c r="BZ256" i="8"/>
  <c r="CG365" i="8"/>
  <c r="BZ242" i="8"/>
  <c r="BZ128" i="8"/>
  <c r="CG250" i="8"/>
  <c r="BZ112" i="8"/>
  <c r="BU45" i="8"/>
  <c r="BZ187" i="8"/>
  <c r="BZ196" i="8"/>
  <c r="BZ311" i="8"/>
  <c r="CG160" i="8"/>
  <c r="BZ163" i="8"/>
  <c r="CG140" i="8"/>
  <c r="BZ441" i="8"/>
  <c r="BZ471" i="8"/>
  <c r="BZ427" i="8"/>
  <c r="CG345" i="8"/>
  <c r="CG465" i="8"/>
  <c r="BZ321" i="8"/>
  <c r="BZ158" i="8"/>
  <c r="BZ447" i="8"/>
  <c r="BZ182" i="8"/>
  <c r="BZ363" i="8"/>
  <c r="CG175" i="8"/>
  <c r="BZ231" i="8"/>
  <c r="BZ322" i="8"/>
  <c r="BZ508" i="8"/>
  <c r="BZ222" i="8"/>
  <c r="BZ213" i="8"/>
  <c r="CG245" i="8"/>
  <c r="BZ186" i="8"/>
  <c r="CG165" i="8"/>
  <c r="CG510" i="8"/>
  <c r="CG225" i="8"/>
  <c r="BZ413" i="8"/>
  <c r="CG435" i="8"/>
  <c r="BZ201" i="8"/>
  <c r="BY30" i="8"/>
  <c r="BZ167" i="8"/>
  <c r="BZ162" i="8"/>
  <c r="CG400" i="8"/>
  <c r="BZ327" i="8"/>
  <c r="BZ393" i="8"/>
  <c r="BZ411" i="8"/>
  <c r="BZ418" i="8"/>
  <c r="BZ228" i="8"/>
  <c r="BZ497" i="8"/>
  <c r="BZ498" i="8"/>
  <c r="BZ138" i="8"/>
  <c r="BZ392" i="8"/>
  <c r="CG335" i="8"/>
  <c r="BZ217" i="8"/>
  <c r="CG235" i="8"/>
  <c r="BZ486" i="8"/>
  <c r="BZ432" i="8"/>
  <c r="BZ317" i="8"/>
  <c r="BZ132" i="8"/>
  <c r="CG385" i="8"/>
  <c r="BZ461" i="8"/>
  <c r="BZ487" i="8"/>
  <c r="BZ208" i="8"/>
  <c r="BZ278" i="8"/>
  <c r="BZ283" i="8"/>
  <c r="BZ396" i="8"/>
  <c r="BZ121" i="8"/>
  <c r="BI105" i="8"/>
  <c r="CG505" i="8"/>
  <c r="BZ216" i="8"/>
  <c r="BZ426" i="8"/>
  <c r="BZ188" i="8"/>
  <c r="BZ341" i="8"/>
  <c r="BZ482" i="8"/>
  <c r="BZ296" i="8"/>
  <c r="CG200" i="8"/>
  <c r="CG270" i="8"/>
  <c r="BZ388" i="8"/>
  <c r="BZ176" i="8"/>
  <c r="CG300" i="8"/>
  <c r="BZ287" i="8"/>
  <c r="BZ383" i="8"/>
  <c r="CG305" i="8"/>
  <c r="BZ512" i="8"/>
  <c r="CG495" i="8"/>
  <c r="BZ111" i="8"/>
  <c r="BZ151" i="8"/>
  <c r="CG310" i="8"/>
  <c r="CG205" i="8"/>
  <c r="BZ307" i="8"/>
  <c r="BZ386" i="8"/>
  <c r="BZ123" i="8"/>
  <c r="BP70" i="8"/>
  <c r="BZ417" i="8"/>
  <c r="CG430" i="8"/>
  <c r="BZ237" i="8"/>
  <c r="BZ223" i="8"/>
  <c r="BZ403" i="8"/>
  <c r="BZ262" i="8"/>
  <c r="BZ122" i="8"/>
  <c r="BZ421" i="8"/>
  <c r="CG475" i="8"/>
  <c r="CG440" i="8"/>
  <c r="BZ391" i="8"/>
  <c r="BZ141" i="8"/>
  <c r="BZ428" i="8"/>
  <c r="BZ233" i="8"/>
  <c r="BZ148" i="8"/>
  <c r="CG315" i="8"/>
  <c r="BZ472" i="8"/>
  <c r="CG155" i="8"/>
  <c r="BZ117" i="8"/>
  <c r="CG145" i="8"/>
  <c r="BZ466" i="8"/>
  <c r="CG405" i="8"/>
  <c r="BZ147" i="8"/>
  <c r="BZ328" i="8"/>
  <c r="BZ136" i="8"/>
  <c r="BZ152" i="8"/>
  <c r="BZ178" i="8"/>
  <c r="CG265" i="8"/>
  <c r="BZ493" i="8"/>
  <c r="BZ362" i="8"/>
  <c r="BZ193" i="8"/>
  <c r="BZ226" i="8"/>
  <c r="BZ171" i="8"/>
  <c r="BZ276" i="8"/>
  <c r="BZ20" i="8"/>
  <c r="BZ448" i="8"/>
  <c r="CG355" i="8"/>
  <c r="BN80" i="8"/>
  <c r="BZ118" i="8"/>
  <c r="CG290" i="8"/>
  <c r="BZ238" i="8"/>
  <c r="BZ496" i="8"/>
  <c r="BL90" i="8"/>
  <c r="BZ291" i="8"/>
  <c r="BZ371" i="8"/>
  <c r="BZ232" i="8"/>
  <c r="BZ211" i="8"/>
  <c r="BI110" i="8"/>
  <c r="BZ451" i="8"/>
  <c r="BZ251" i="8"/>
  <c r="BZ488" i="8"/>
  <c r="BZ113" i="8"/>
  <c r="BZ273" i="8"/>
  <c r="CG180" i="8"/>
  <c r="BZ423" i="8"/>
  <c r="BZ268" i="8"/>
  <c r="BZ172" i="8"/>
  <c r="CG485" i="8"/>
  <c r="BZ422" i="8"/>
  <c r="BZ181" i="8"/>
  <c r="BZ318" i="8"/>
  <c r="BZ168" i="8"/>
  <c r="BZ491" i="8"/>
  <c r="BZ458" i="8"/>
  <c r="BZ316" i="8"/>
  <c r="BZ323" i="8"/>
  <c r="BZ416" i="8"/>
  <c r="BZ198" i="8"/>
  <c r="BZ236" i="8"/>
  <c r="BZ478" i="8"/>
  <c r="CG280" i="8"/>
  <c r="BZ443" i="8"/>
  <c r="BZ227" i="8"/>
  <c r="BZ402" i="8"/>
  <c r="BJ100" i="8"/>
  <c r="BZ378" i="8"/>
  <c r="BZ436" i="8"/>
  <c r="BZ492" i="8"/>
  <c r="CG500" i="8"/>
  <c r="BZ397" i="8"/>
  <c r="BQ65" i="8"/>
  <c r="BZ336" i="8"/>
  <c r="BZ433" i="8"/>
  <c r="CG370" i="8"/>
  <c r="BZ481" i="8"/>
  <c r="BZ473" i="8"/>
  <c r="BO75" i="8"/>
  <c r="BZ143" i="8"/>
  <c r="CG195" i="8"/>
  <c r="BZ358" i="8"/>
  <c r="CG460" i="8"/>
  <c r="BZ277" i="8"/>
  <c r="BZ303" i="8"/>
  <c r="BM85" i="8"/>
  <c r="BZ351" i="8"/>
  <c r="BZ131" i="8"/>
  <c r="BZ266" i="8"/>
  <c r="BZ293" i="8"/>
  <c r="BZ462" i="8"/>
  <c r="BZ438" i="8"/>
  <c r="BZ382" i="8"/>
  <c r="CG220" i="8"/>
  <c r="CG360" i="8"/>
  <c r="BZ352" i="8"/>
  <c r="BZ442" i="8"/>
  <c r="BZ257" i="8"/>
  <c r="CG450" i="8"/>
  <c r="BZ243" i="8"/>
  <c r="U10" i="8"/>
  <c r="CH190" i="8" l="1"/>
  <c r="CA257" i="8"/>
  <c r="CH220" i="8"/>
  <c r="CA293" i="8"/>
  <c r="BN85" i="8"/>
  <c r="CA358" i="8"/>
  <c r="CA473" i="8"/>
  <c r="CA336" i="8"/>
  <c r="CA492" i="8"/>
  <c r="CA402" i="8"/>
  <c r="CA478" i="8"/>
  <c r="CA323" i="8"/>
  <c r="CA168" i="8"/>
  <c r="CH485" i="8"/>
  <c r="CH180" i="8"/>
  <c r="CA251" i="8"/>
  <c r="CA232" i="8"/>
  <c r="CA496" i="8"/>
  <c r="BO80" i="8"/>
  <c r="CA276" i="8"/>
  <c r="CA362" i="8"/>
  <c r="CA152" i="8"/>
  <c r="CH405" i="8"/>
  <c r="CH155" i="8"/>
  <c r="CA233" i="8"/>
  <c r="CH440" i="8"/>
  <c r="CA262" i="8"/>
  <c r="CH430" i="8"/>
  <c r="CA386" i="8"/>
  <c r="CA151" i="8"/>
  <c r="CH305" i="8"/>
  <c r="CA176" i="8"/>
  <c r="CA296" i="8"/>
  <c r="CA426" i="8"/>
  <c r="CA121" i="8"/>
  <c r="CA208" i="8"/>
  <c r="CA132" i="8"/>
  <c r="CH235" i="8"/>
  <c r="CA138" i="8"/>
  <c r="CA418" i="8"/>
  <c r="CH400" i="8"/>
  <c r="CA201" i="8"/>
  <c r="CH510" i="8"/>
  <c r="CA213" i="8"/>
  <c r="CA231" i="8"/>
  <c r="CA447" i="8"/>
  <c r="CH345" i="8"/>
  <c r="CH140" i="8"/>
  <c r="CA196" i="8"/>
  <c r="CH250" i="8"/>
  <c r="CA256" i="8"/>
  <c r="CA312" i="8"/>
  <c r="CH150" i="8"/>
  <c r="CA153" i="8"/>
  <c r="CA332" i="8"/>
  <c r="CA157" i="8"/>
  <c r="CA326" i="8"/>
  <c r="CA366" i="8"/>
  <c r="CH410" i="8"/>
  <c r="CA406" i="8"/>
  <c r="CA301" i="8"/>
  <c r="CA342" i="8"/>
  <c r="CH320" i="8"/>
  <c r="CH415" i="8"/>
  <c r="CA361" i="8"/>
  <c r="CA308" i="8"/>
  <c r="CA377" i="8"/>
  <c r="CA146" i="8"/>
  <c r="CA126" i="8"/>
  <c r="BW40" i="8"/>
  <c r="CH420" i="8"/>
  <c r="CA367" i="8"/>
  <c r="CA338" i="8"/>
  <c r="CA292" i="8"/>
  <c r="CH325" i="8"/>
  <c r="CA437" i="8"/>
  <c r="BL95" i="8"/>
  <c r="CA288" i="8"/>
  <c r="CA401" i="8"/>
  <c r="CH470" i="8"/>
  <c r="CA333" i="8"/>
  <c r="CA127" i="8"/>
  <c r="CA468" i="8"/>
  <c r="CA271" i="8"/>
  <c r="CA507" i="8"/>
  <c r="CH395" i="8"/>
  <c r="CA442" i="8"/>
  <c r="CA382" i="8"/>
  <c r="CA266" i="8"/>
  <c r="CA303" i="8"/>
  <c r="CH195" i="8"/>
  <c r="CA481" i="8"/>
  <c r="BR65" i="8"/>
  <c r="CA436" i="8"/>
  <c r="CA227" i="8"/>
  <c r="CA236" i="8"/>
  <c r="CA316" i="8"/>
  <c r="CA318" i="8"/>
  <c r="CA172" i="8"/>
  <c r="CA273" i="8"/>
  <c r="CA451" i="8"/>
  <c r="CA371" i="8"/>
  <c r="CA238" i="8"/>
  <c r="CH355" i="8"/>
  <c r="CA171" i="8"/>
  <c r="CA493" i="8"/>
  <c r="CA136" i="8"/>
  <c r="CA466" i="8"/>
  <c r="CA472" i="8"/>
  <c r="CA428" i="8"/>
  <c r="CH475" i="8"/>
  <c r="CA403" i="8"/>
  <c r="CA417" i="8"/>
  <c r="CA307" i="8"/>
  <c r="CA111" i="8"/>
  <c r="CA383" i="8"/>
  <c r="CA388" i="8"/>
  <c r="CA482" i="8"/>
  <c r="CA216" i="8"/>
  <c r="CA396" i="8"/>
  <c r="CA487" i="8"/>
  <c r="CA317" i="8"/>
  <c r="CA217" i="8"/>
  <c r="CA498" i="8"/>
  <c r="CA411" i="8"/>
  <c r="CA162" i="8"/>
  <c r="CH435" i="8"/>
  <c r="CH165" i="8"/>
  <c r="CA222" i="8"/>
  <c r="CH175" i="8"/>
  <c r="CA158" i="8"/>
  <c r="CA427" i="8"/>
  <c r="CA163" i="8"/>
  <c r="CA187" i="8"/>
  <c r="CA128" i="8"/>
  <c r="CA192" i="8"/>
  <c r="BT55" i="8"/>
  <c r="CA343" i="8"/>
  <c r="CA258" i="8"/>
  <c r="CH135" i="8"/>
  <c r="CA246" i="8"/>
  <c r="CA156" i="8"/>
  <c r="CA477" i="8"/>
  <c r="CA297" i="8"/>
  <c r="CA431" i="8"/>
  <c r="CA248" i="8"/>
  <c r="CA467" i="8"/>
  <c r="CA511" i="8"/>
  <c r="CA501" i="8"/>
  <c r="CH425" i="8"/>
  <c r="CA412" i="8"/>
  <c r="CB15" i="8"/>
  <c r="CA302" i="8"/>
  <c r="CH210" i="8"/>
  <c r="CH275" i="8"/>
  <c r="CH170" i="8"/>
  <c r="CH390" i="8"/>
  <c r="CA263" i="8"/>
  <c r="CH120" i="8"/>
  <c r="CA456" i="8"/>
  <c r="CH115" i="8"/>
  <c r="CA218" i="8"/>
  <c r="CA261" i="8"/>
  <c r="CA173" i="8"/>
  <c r="BX35" i="8"/>
  <c r="CH255" i="8"/>
  <c r="CA476" i="8"/>
  <c r="CH455" i="8"/>
  <c r="CA357" i="8"/>
  <c r="CA207" i="8"/>
  <c r="CA282" i="8"/>
  <c r="CA243" i="8"/>
  <c r="CA352" i="8"/>
  <c r="CA438" i="8"/>
  <c r="CA131" i="8"/>
  <c r="CA277" i="8"/>
  <c r="CA143" i="8"/>
  <c r="CH370" i="8"/>
  <c r="CA397" i="8"/>
  <c r="CA378" i="8"/>
  <c r="CA443" i="8"/>
  <c r="CA198" i="8"/>
  <c r="CA458" i="8"/>
  <c r="CA181" i="8"/>
  <c r="CA268" i="8"/>
  <c r="CA113" i="8"/>
  <c r="BJ110" i="8"/>
  <c r="CA291" i="8"/>
  <c r="CH290" i="8"/>
  <c r="CA448" i="8"/>
  <c r="CA226" i="8"/>
  <c r="CH265" i="8"/>
  <c r="CA328" i="8"/>
  <c r="CH145" i="8"/>
  <c r="CH315" i="8"/>
  <c r="CA141" i="8"/>
  <c r="CA421" i="8"/>
  <c r="CA223" i="8"/>
  <c r="BQ70" i="8"/>
  <c r="CH205" i="8"/>
  <c r="CH495" i="8"/>
  <c r="CA287" i="8"/>
  <c r="CH270" i="8"/>
  <c r="CA341" i="8"/>
  <c r="CH505" i="8"/>
  <c r="CA283" i="8"/>
  <c r="CA461" i="8"/>
  <c r="CA432" i="8"/>
  <c r="CH335" i="8"/>
  <c r="CA497" i="8"/>
  <c r="CA393" i="8"/>
  <c r="CA167" i="8"/>
  <c r="CA413" i="8"/>
  <c r="CA186" i="8"/>
  <c r="CA508" i="8"/>
  <c r="CA363" i="8"/>
  <c r="CA321" i="8"/>
  <c r="CA471" i="8"/>
  <c r="CH160" i="8"/>
  <c r="BV45" i="8"/>
  <c r="CA242" i="8"/>
  <c r="CA452" i="8"/>
  <c r="CA372" i="8"/>
  <c r="CH285" i="8"/>
  <c r="CA337" i="8"/>
  <c r="CH230" i="8"/>
  <c r="CA191" i="8"/>
  <c r="CA197" i="8"/>
  <c r="CA457" i="8"/>
  <c r="CA346" i="8"/>
  <c r="CA398" i="8"/>
  <c r="CA281" i="8"/>
  <c r="CA331" i="8"/>
  <c r="CA513" i="8"/>
  <c r="CA446" i="8"/>
  <c r="CA353" i="8"/>
  <c r="CA133" i="8"/>
  <c r="CA407" i="8"/>
  <c r="CA267" i="8"/>
  <c r="CA116" i="8"/>
  <c r="CA376" i="8"/>
  <c r="CA206" i="8"/>
  <c r="CH215" i="8"/>
  <c r="CA503" i="8"/>
  <c r="CH260" i="8"/>
  <c r="CA253" i="8"/>
  <c r="CA463" i="8"/>
  <c r="CA373" i="8"/>
  <c r="CA142" i="8"/>
  <c r="CA212" i="8"/>
  <c r="CA347" i="8"/>
  <c r="CH185" i="8"/>
  <c r="CA387" i="8"/>
  <c r="BS60" i="8"/>
  <c r="CA506" i="8"/>
  <c r="CH340" i="8"/>
  <c r="CH350" i="8"/>
  <c r="CH450" i="8"/>
  <c r="CH360" i="8"/>
  <c r="CA462" i="8"/>
  <c r="CA351" i="8"/>
  <c r="CH460" i="8"/>
  <c r="BP75" i="8"/>
  <c r="CA433" i="8"/>
  <c r="CH500" i="8"/>
  <c r="BK100" i="8"/>
  <c r="CH280" i="8"/>
  <c r="CA416" i="8"/>
  <c r="CA491" i="8"/>
  <c r="CA422" i="8"/>
  <c r="CA423" i="8"/>
  <c r="CA488" i="8"/>
  <c r="CA211" i="8"/>
  <c r="BM90" i="8"/>
  <c r="CA118" i="8"/>
  <c r="CA20" i="8"/>
  <c r="CA193" i="8"/>
  <c r="CA178" i="8"/>
  <c r="CA147" i="8"/>
  <c r="CA117" i="8"/>
  <c r="CA148" i="8"/>
  <c r="CA391" i="8"/>
  <c r="CA122" i="8"/>
  <c r="CA237" i="8"/>
  <c r="CA123" i="8"/>
  <c r="CH310" i="8"/>
  <c r="CA512" i="8"/>
  <c r="CH300" i="8"/>
  <c r="CH200" i="8"/>
  <c r="CA188" i="8"/>
  <c r="BJ105" i="8"/>
  <c r="CA278" i="8"/>
  <c r="CH385" i="8"/>
  <c r="CA486" i="8"/>
  <c r="CA392" i="8"/>
  <c r="CA228" i="8"/>
  <c r="CA327" i="8"/>
  <c r="BZ30" i="8"/>
  <c r="CH225" i="8"/>
  <c r="CH245" i="8"/>
  <c r="CA322" i="8"/>
  <c r="CA182" i="8"/>
  <c r="CH465" i="8"/>
  <c r="CA441" i="8"/>
  <c r="CA311" i="8"/>
  <c r="CA112" i="8"/>
  <c r="CH365" i="8"/>
  <c r="CA272" i="8"/>
  <c r="CA252" i="8"/>
  <c r="CA368" i="8"/>
  <c r="CA313" i="8"/>
  <c r="CA203" i="8"/>
  <c r="CA348" i="8"/>
  <c r="CH480" i="8"/>
  <c r="CA286" i="8"/>
  <c r="CH130" i="8"/>
  <c r="CA166" i="8"/>
  <c r="CA202" i="8"/>
  <c r="BZ25" i="8"/>
  <c r="CH330" i="8"/>
  <c r="CA408" i="8"/>
  <c r="CA137" i="8"/>
  <c r="CA177" i="8"/>
  <c r="CH490" i="8"/>
  <c r="CH295" i="8"/>
  <c r="CA381" i="8"/>
  <c r="CA183" i="8"/>
  <c r="CA483" i="8"/>
  <c r="CA306" i="8"/>
  <c r="CH125" i="8"/>
  <c r="CA221" i="8"/>
  <c r="CA356" i="8"/>
  <c r="CH375" i="8"/>
  <c r="CH240" i="8"/>
  <c r="CA247" i="8"/>
  <c r="CH445" i="8"/>
  <c r="CA502" i="8"/>
  <c r="CA161" i="8"/>
  <c r="CA453" i="8"/>
  <c r="CA298" i="8"/>
  <c r="BU50" i="8"/>
  <c r="CH380" i="8"/>
  <c r="CA241" i="8"/>
  <c r="V10" i="8"/>
  <c r="CI190" i="8" l="1"/>
  <c r="BV50" i="8"/>
  <c r="CB502" i="8"/>
  <c r="CI375" i="8"/>
  <c r="CB306" i="8"/>
  <c r="CI295" i="8"/>
  <c r="CB408" i="8"/>
  <c r="CB166" i="8"/>
  <c r="CB348" i="8"/>
  <c r="CB252" i="8"/>
  <c r="CB311" i="8"/>
  <c r="CB322" i="8"/>
  <c r="CB327" i="8"/>
  <c r="CI385" i="8"/>
  <c r="CI200" i="8"/>
  <c r="CB123" i="8"/>
  <c r="CB148" i="8"/>
  <c r="CB193" i="8"/>
  <c r="CB211" i="8"/>
  <c r="CB491" i="8"/>
  <c r="CI500" i="8"/>
  <c r="CB351" i="8"/>
  <c r="CI350" i="8"/>
  <c r="CB387" i="8"/>
  <c r="CB142" i="8"/>
  <c r="CI260" i="8"/>
  <c r="CB376" i="8"/>
  <c r="CB133" i="8"/>
  <c r="CB331" i="8"/>
  <c r="CB457" i="8"/>
  <c r="CB337" i="8"/>
  <c r="CB242" i="8"/>
  <c r="CB321" i="8"/>
  <c r="CB413" i="8"/>
  <c r="CI335" i="8"/>
  <c r="CI505" i="8"/>
  <c r="CI495" i="8"/>
  <c r="CB421" i="8"/>
  <c r="CB328" i="8"/>
  <c r="CI290" i="8"/>
  <c r="CB268" i="8"/>
  <c r="CB443" i="8"/>
  <c r="CB143" i="8"/>
  <c r="CB352" i="8"/>
  <c r="CB357" i="8"/>
  <c r="BY35" i="8"/>
  <c r="CI115" i="8"/>
  <c r="CI390" i="8"/>
  <c r="CB302" i="8"/>
  <c r="CB501" i="8"/>
  <c r="CB431" i="8"/>
  <c r="CB246" i="8"/>
  <c r="BU55" i="8"/>
  <c r="CB163" i="8"/>
  <c r="CB222" i="8"/>
  <c r="CB411" i="8"/>
  <c r="CB487" i="8"/>
  <c r="CB388" i="8"/>
  <c r="CB417" i="8"/>
  <c r="CB472" i="8"/>
  <c r="CB171" i="8"/>
  <c r="CB451" i="8"/>
  <c r="CB316" i="8"/>
  <c r="BS65" i="8"/>
  <c r="CB266" i="8"/>
  <c r="CB507" i="8"/>
  <c r="CB333" i="8"/>
  <c r="BM95" i="8"/>
  <c r="CB338" i="8"/>
  <c r="CB126" i="8"/>
  <c r="CB361" i="8"/>
  <c r="CB301" i="8"/>
  <c r="CB326" i="8"/>
  <c r="CI150" i="8"/>
  <c r="CB196" i="8"/>
  <c r="CB231" i="8"/>
  <c r="CI400" i="8"/>
  <c r="CB132" i="8"/>
  <c r="CB296" i="8"/>
  <c r="CB386" i="8"/>
  <c r="CB233" i="8"/>
  <c r="CB362" i="8"/>
  <c r="CB232" i="8"/>
  <c r="CB168" i="8"/>
  <c r="CB492" i="8"/>
  <c r="BO85" i="8"/>
  <c r="CB298" i="8"/>
  <c r="CI445" i="8"/>
  <c r="CB356" i="8"/>
  <c r="CB483" i="8"/>
  <c r="CI490" i="8"/>
  <c r="CI330" i="8"/>
  <c r="CI130" i="8"/>
  <c r="CB203" i="8"/>
  <c r="CB272" i="8"/>
  <c r="CB441" i="8"/>
  <c r="CI245" i="8"/>
  <c r="CB228" i="8"/>
  <c r="CB278" i="8"/>
  <c r="CI300" i="8"/>
  <c r="CB237" i="8"/>
  <c r="CB117" i="8"/>
  <c r="CB20" i="8"/>
  <c r="CB488" i="8"/>
  <c r="CB416" i="8"/>
  <c r="CB433" i="8"/>
  <c r="CB462" i="8"/>
  <c r="CI340" i="8"/>
  <c r="CI185" i="8"/>
  <c r="CB373" i="8"/>
  <c r="CB503" i="8"/>
  <c r="CB116" i="8"/>
  <c r="CB353" i="8"/>
  <c r="CB281" i="8"/>
  <c r="CB197" i="8"/>
  <c r="CI285" i="8"/>
  <c r="BW45" i="8"/>
  <c r="CB363" i="8"/>
  <c r="CB167" i="8"/>
  <c r="CB432" i="8"/>
  <c r="CB341" i="8"/>
  <c r="CI205" i="8"/>
  <c r="CB141" i="8"/>
  <c r="CI265" i="8"/>
  <c r="CB291" i="8"/>
  <c r="CB181" i="8"/>
  <c r="CB378" i="8"/>
  <c r="CB277" i="8"/>
  <c r="CB243" i="8"/>
  <c r="CI455" i="8"/>
  <c r="CB173" i="8"/>
  <c r="CB456" i="8"/>
  <c r="CI170" i="8"/>
  <c r="CC15" i="8"/>
  <c r="CB511" i="8"/>
  <c r="CB297" i="8"/>
  <c r="CI135" i="8"/>
  <c r="CB192" i="8"/>
  <c r="CB427" i="8"/>
  <c r="CI165" i="8"/>
  <c r="CB498" i="8"/>
  <c r="CB396" i="8"/>
  <c r="CB383" i="8"/>
  <c r="CB403" i="8"/>
  <c r="CB466" i="8"/>
  <c r="CI355" i="8"/>
  <c r="CB273" i="8"/>
  <c r="CB236" i="8"/>
  <c r="CB481" i="8"/>
  <c r="CB382" i="8"/>
  <c r="CB271" i="8"/>
  <c r="CI470" i="8"/>
  <c r="CB437" i="8"/>
  <c r="CB367" i="8"/>
  <c r="CB146" i="8"/>
  <c r="CI415" i="8"/>
  <c r="CB406" i="8"/>
  <c r="CB157" i="8"/>
  <c r="CB312" i="8"/>
  <c r="CI140" i="8"/>
  <c r="CB213" i="8"/>
  <c r="CB418" i="8"/>
  <c r="CB208" i="8"/>
  <c r="CB176" i="8"/>
  <c r="CI430" i="8"/>
  <c r="CI155" i="8"/>
  <c r="CB276" i="8"/>
  <c r="CB251" i="8"/>
  <c r="CB323" i="8"/>
  <c r="CB336" i="8"/>
  <c r="CB293" i="8"/>
  <c r="CB241" i="8"/>
  <c r="CB453" i="8"/>
  <c r="CB247" i="8"/>
  <c r="CB221" i="8"/>
  <c r="CB183" i="8"/>
  <c r="CB177" i="8"/>
  <c r="CA25" i="8"/>
  <c r="CB286" i="8"/>
  <c r="CB313" i="8"/>
  <c r="CI365" i="8"/>
  <c r="CI465" i="8"/>
  <c r="CI225" i="8"/>
  <c r="CB392" i="8"/>
  <c r="BK105" i="8"/>
  <c r="CB512" i="8"/>
  <c r="CB122" i="8"/>
  <c r="CB147" i="8"/>
  <c r="CB118" i="8"/>
  <c r="CB423" i="8"/>
  <c r="CI280" i="8"/>
  <c r="BQ75" i="8"/>
  <c r="CI360" i="8"/>
  <c r="CB506" i="8"/>
  <c r="CB347" i="8"/>
  <c r="CB463" i="8"/>
  <c r="CI215" i="8"/>
  <c r="CB267" i="8"/>
  <c r="CB446" i="8"/>
  <c r="CB398" i="8"/>
  <c r="CB191" i="8"/>
  <c r="CB372" i="8"/>
  <c r="CI160" i="8"/>
  <c r="CB508" i="8"/>
  <c r="CB393" i="8"/>
  <c r="CB461" i="8"/>
  <c r="CI270" i="8"/>
  <c r="BR70" i="8"/>
  <c r="CI315" i="8"/>
  <c r="CB226" i="8"/>
  <c r="BK110" i="8"/>
  <c r="CB458" i="8"/>
  <c r="CB397" i="8"/>
  <c r="CB131" i="8"/>
  <c r="CB282" i="8"/>
  <c r="CB476" i="8"/>
  <c r="CB261" i="8"/>
  <c r="CI120" i="8"/>
  <c r="CI275" i="8"/>
  <c r="CB412" i="8"/>
  <c r="CB467" i="8"/>
  <c r="CB477" i="8"/>
  <c r="CB258" i="8"/>
  <c r="CB128" i="8"/>
  <c r="CB158" i="8"/>
  <c r="CI435" i="8"/>
  <c r="CB217" i="8"/>
  <c r="CB216" i="8"/>
  <c r="CB111" i="8"/>
  <c r="CI475" i="8"/>
  <c r="CB136" i="8"/>
  <c r="CB238" i="8"/>
  <c r="CB172" i="8"/>
  <c r="CB227" i="8"/>
  <c r="CI195" i="8"/>
  <c r="CB442" i="8"/>
  <c r="CB468" i="8"/>
  <c r="CB401" i="8"/>
  <c r="CI325" i="8"/>
  <c r="CI420" i="8"/>
  <c r="CB377" i="8"/>
  <c r="CI320" i="8"/>
  <c r="CI410" i="8"/>
  <c r="CB332" i="8"/>
  <c r="CB256" i="8"/>
  <c r="CI345" i="8"/>
  <c r="CI510" i="8"/>
  <c r="CB138" i="8"/>
  <c r="CB121" i="8"/>
  <c r="CI305" i="8"/>
  <c r="CB262" i="8"/>
  <c r="CI405" i="8"/>
  <c r="BP80" i="8"/>
  <c r="CI180" i="8"/>
  <c r="CB478" i="8"/>
  <c r="CB473" i="8"/>
  <c r="CI220" i="8"/>
  <c r="CI380" i="8"/>
  <c r="CB161" i="8"/>
  <c r="CI240" i="8"/>
  <c r="CI125" i="8"/>
  <c r="CB381" i="8"/>
  <c r="CB137" i="8"/>
  <c r="CB202" i="8"/>
  <c r="CI480" i="8"/>
  <c r="CB368" i="8"/>
  <c r="CB112" i="8"/>
  <c r="CB182" i="8"/>
  <c r="CA30" i="8"/>
  <c r="CB486" i="8"/>
  <c r="CB188" i="8"/>
  <c r="CI310" i="8"/>
  <c r="CB391" i="8"/>
  <c r="CB178" i="8"/>
  <c r="BN90" i="8"/>
  <c r="CB422" i="8"/>
  <c r="BL100" i="8"/>
  <c r="CI460" i="8"/>
  <c r="CI450" i="8"/>
  <c r="BT60" i="8"/>
  <c r="CB212" i="8"/>
  <c r="CB253" i="8"/>
  <c r="CB206" i="8"/>
  <c r="CB407" i="8"/>
  <c r="CB513" i="8"/>
  <c r="CB346" i="8"/>
  <c r="CI230" i="8"/>
  <c r="CB452" i="8"/>
  <c r="CB471" i="8"/>
  <c r="CB186" i="8"/>
  <c r="CB497" i="8"/>
  <c r="CB283" i="8"/>
  <c r="CB287" i="8"/>
  <c r="CB223" i="8"/>
  <c r="CI145" i="8"/>
  <c r="CB448" i="8"/>
  <c r="CB113" i="8"/>
  <c r="CB198" i="8"/>
  <c r="CI370" i="8"/>
  <c r="CB438" i="8"/>
  <c r="CB207" i="8"/>
  <c r="CI255" i="8"/>
  <c r="CB218" i="8"/>
  <c r="CB263" i="8"/>
  <c r="CI210" i="8"/>
  <c r="CI425" i="8"/>
  <c r="CB248" i="8"/>
  <c r="CB156" i="8"/>
  <c r="CB343" i="8"/>
  <c r="CB187" i="8"/>
  <c r="CI175" i="8"/>
  <c r="CB162" i="8"/>
  <c r="CB317" i="8"/>
  <c r="CB482" i="8"/>
  <c r="CB307" i="8"/>
  <c r="CB428" i="8"/>
  <c r="CB493" i="8"/>
  <c r="CB371" i="8"/>
  <c r="CB318" i="8"/>
  <c r="CB436" i="8"/>
  <c r="CB303" i="8"/>
  <c r="CI395" i="8"/>
  <c r="CB127" i="8"/>
  <c r="CB288" i="8"/>
  <c r="CB292" i="8"/>
  <c r="BX40" i="8"/>
  <c r="CB308" i="8"/>
  <c r="CB342" i="8"/>
  <c r="CB366" i="8"/>
  <c r="CB153" i="8"/>
  <c r="CI250" i="8"/>
  <c r="CB447" i="8"/>
  <c r="CB201" i="8"/>
  <c r="CI235" i="8"/>
  <c r="CB426" i="8"/>
  <c r="CB151" i="8"/>
  <c r="CI440" i="8"/>
  <c r="CB152" i="8"/>
  <c r="CB496" i="8"/>
  <c r="CI485" i="8"/>
  <c r="CB402" i="8"/>
  <c r="CB358" i="8"/>
  <c r="CB257" i="8"/>
  <c r="W10" i="8"/>
  <c r="CJ190" i="8" l="1"/>
  <c r="CC402" i="8"/>
  <c r="CJ440" i="8"/>
  <c r="CC201" i="8"/>
  <c r="CC366" i="8"/>
  <c r="CC292" i="8"/>
  <c r="CC303" i="8"/>
  <c r="CC493" i="8"/>
  <c r="CC317" i="8"/>
  <c r="CC343" i="8"/>
  <c r="CJ210" i="8"/>
  <c r="CC207" i="8"/>
  <c r="CC113" i="8"/>
  <c r="CC287" i="8"/>
  <c r="CC471" i="8"/>
  <c r="CC513" i="8"/>
  <c r="CC212" i="8"/>
  <c r="BM100" i="8"/>
  <c r="CC391" i="8"/>
  <c r="CB30" i="8"/>
  <c r="CJ480" i="8"/>
  <c r="CJ125" i="8"/>
  <c r="CJ220" i="8"/>
  <c r="BQ80" i="8"/>
  <c r="CC121" i="8"/>
  <c r="CC256" i="8"/>
  <c r="CC377" i="8"/>
  <c r="CC468" i="8"/>
  <c r="CC172" i="8"/>
  <c r="CC111" i="8"/>
  <c r="CC158" i="8"/>
  <c r="CC467" i="8"/>
  <c r="CC261" i="8"/>
  <c r="CC397" i="8"/>
  <c r="CJ315" i="8"/>
  <c r="CC393" i="8"/>
  <c r="CC191" i="8"/>
  <c r="CJ215" i="8"/>
  <c r="CJ360" i="8"/>
  <c r="CC118" i="8"/>
  <c r="BL105" i="8"/>
  <c r="CJ365" i="8"/>
  <c r="CC177" i="8"/>
  <c r="CC453" i="8"/>
  <c r="CC323" i="8"/>
  <c r="CJ430" i="8"/>
  <c r="CC213" i="8"/>
  <c r="CC406" i="8"/>
  <c r="CC437" i="8"/>
  <c r="CC481" i="8"/>
  <c r="CC466" i="8"/>
  <c r="CC498" i="8"/>
  <c r="CJ135" i="8"/>
  <c r="CJ170" i="8"/>
  <c r="CC243" i="8"/>
  <c r="CC291" i="8"/>
  <c r="CC341" i="8"/>
  <c r="BX45" i="8"/>
  <c r="CC353" i="8"/>
  <c r="CJ185" i="8"/>
  <c r="CC416" i="8"/>
  <c r="CC237" i="8"/>
  <c r="CJ245" i="8"/>
  <c r="CJ130" i="8"/>
  <c r="CC356" i="8"/>
  <c r="CC492" i="8"/>
  <c r="CC233" i="8"/>
  <c r="CJ400" i="8"/>
  <c r="CC326" i="8"/>
  <c r="CC338" i="8"/>
  <c r="CC266" i="8"/>
  <c r="CC171" i="8"/>
  <c r="CC487" i="8"/>
  <c r="BV55" i="8"/>
  <c r="CC302" i="8"/>
  <c r="CC357" i="8"/>
  <c r="CC268" i="8"/>
  <c r="CJ495" i="8"/>
  <c r="CC321" i="8"/>
  <c r="CC331" i="8"/>
  <c r="CC142" i="8"/>
  <c r="CJ500" i="8"/>
  <c r="CC148" i="8"/>
  <c r="CC327" i="8"/>
  <c r="CC348" i="8"/>
  <c r="CC306" i="8"/>
  <c r="CJ485" i="8"/>
  <c r="CC151" i="8"/>
  <c r="CC447" i="8"/>
  <c r="CC342" i="8"/>
  <c r="CC288" i="8"/>
  <c r="CC436" i="8"/>
  <c r="CC428" i="8"/>
  <c r="CC162" i="8"/>
  <c r="CC156" i="8"/>
  <c r="CC263" i="8"/>
  <c r="CC438" i="8"/>
  <c r="CC448" i="8"/>
  <c r="CC283" i="8"/>
  <c r="CC452" i="8"/>
  <c r="CC407" i="8"/>
  <c r="BU60" i="8"/>
  <c r="CC422" i="8"/>
  <c r="CJ310" i="8"/>
  <c r="CC182" i="8"/>
  <c r="CC202" i="8"/>
  <c r="CJ240" i="8"/>
  <c r="CC473" i="8"/>
  <c r="CJ405" i="8"/>
  <c r="CC138" i="8"/>
  <c r="CC332" i="8"/>
  <c r="CJ420" i="8"/>
  <c r="CC442" i="8"/>
  <c r="CC238" i="8"/>
  <c r="CC216" i="8"/>
  <c r="CC128" i="8"/>
  <c r="CC412" i="8"/>
  <c r="CC476" i="8"/>
  <c r="CC458" i="8"/>
  <c r="BS70" i="8"/>
  <c r="CC508" i="8"/>
  <c r="CC398" i="8"/>
  <c r="CC463" i="8"/>
  <c r="BR75" i="8"/>
  <c r="CC147" i="8"/>
  <c r="CC392" i="8"/>
  <c r="CC313" i="8"/>
  <c r="CC183" i="8"/>
  <c r="CC241" i="8"/>
  <c r="CC251" i="8"/>
  <c r="CC176" i="8"/>
  <c r="CJ140" i="8"/>
  <c r="CJ415" i="8"/>
  <c r="CJ470" i="8"/>
  <c r="CC236" i="8"/>
  <c r="CC403" i="8"/>
  <c r="CJ165" i="8"/>
  <c r="CC297" i="8"/>
  <c r="CC456" i="8"/>
  <c r="CC277" i="8"/>
  <c r="CJ265" i="8"/>
  <c r="CC432" i="8"/>
  <c r="CJ285" i="8"/>
  <c r="CC116" i="8"/>
  <c r="CJ340" i="8"/>
  <c r="CC488" i="8"/>
  <c r="CJ300" i="8"/>
  <c r="CC441" i="8"/>
  <c r="CJ330" i="8"/>
  <c r="CJ445" i="8"/>
  <c r="CC168" i="8"/>
  <c r="CC386" i="8"/>
  <c r="CC231" i="8"/>
  <c r="CC301" i="8"/>
  <c r="BN95" i="8"/>
  <c r="BT65" i="8"/>
  <c r="CC472" i="8"/>
  <c r="CC411" i="8"/>
  <c r="CC246" i="8"/>
  <c r="CJ390" i="8"/>
  <c r="CC352" i="8"/>
  <c r="CJ290" i="8"/>
  <c r="CJ505" i="8"/>
  <c r="CC242" i="8"/>
  <c r="CC133" i="8"/>
  <c r="CC387" i="8"/>
  <c r="CC491" i="8"/>
  <c r="CC123" i="8"/>
  <c r="CC322" i="8"/>
  <c r="CC166" i="8"/>
  <c r="CJ375" i="8"/>
  <c r="CC257" i="8"/>
  <c r="CC496" i="8"/>
  <c r="CC426" i="8"/>
  <c r="CJ250" i="8"/>
  <c r="CC308" i="8"/>
  <c r="CC127" i="8"/>
  <c r="CC318" i="8"/>
  <c r="CC307" i="8"/>
  <c r="CJ175" i="8"/>
  <c r="CC248" i="8"/>
  <c r="CC218" i="8"/>
  <c r="CJ370" i="8"/>
  <c r="CJ145" i="8"/>
  <c r="CC497" i="8"/>
  <c r="CJ230" i="8"/>
  <c r="CC206" i="8"/>
  <c r="CJ450" i="8"/>
  <c r="BO90" i="8"/>
  <c r="CC188" i="8"/>
  <c r="CC112" i="8"/>
  <c r="CC137" i="8"/>
  <c r="CC161" i="8"/>
  <c r="CC478" i="8"/>
  <c r="CC262" i="8"/>
  <c r="CJ510" i="8"/>
  <c r="CJ410" i="8"/>
  <c r="CJ325" i="8"/>
  <c r="CJ195" i="8"/>
  <c r="CC136" i="8"/>
  <c r="CC217" i="8"/>
  <c r="CC258" i="8"/>
  <c r="CJ275" i="8"/>
  <c r="CC282" i="8"/>
  <c r="BL110" i="8"/>
  <c r="CJ270" i="8"/>
  <c r="CJ160" i="8"/>
  <c r="CC446" i="8"/>
  <c r="CC347" i="8"/>
  <c r="CJ280" i="8"/>
  <c r="CC122" i="8"/>
  <c r="CJ225" i="8"/>
  <c r="CC286" i="8"/>
  <c r="CC221" i="8"/>
  <c r="CC293" i="8"/>
  <c r="CC276" i="8"/>
  <c r="CC208" i="8"/>
  <c r="CC312" i="8"/>
  <c r="CC146" i="8"/>
  <c r="CC271" i="8"/>
  <c r="CC273" i="8"/>
  <c r="CC383" i="8"/>
  <c r="CC427" i="8"/>
  <c r="CC511" i="8"/>
  <c r="CC173" i="8"/>
  <c r="CC378" i="8"/>
  <c r="CC141" i="8"/>
  <c r="CC167" i="8"/>
  <c r="CC197" i="8"/>
  <c r="CC503" i="8"/>
  <c r="CC462" i="8"/>
  <c r="CC20" i="8"/>
  <c r="CC278" i="8"/>
  <c r="CC272" i="8"/>
  <c r="CJ490" i="8"/>
  <c r="CC298" i="8"/>
  <c r="CC232" i="8"/>
  <c r="CC296" i="8"/>
  <c r="CC196" i="8"/>
  <c r="CC361" i="8"/>
  <c r="CC333" i="8"/>
  <c r="CC316" i="8"/>
  <c r="CC417" i="8"/>
  <c r="CC222" i="8"/>
  <c r="CC431" i="8"/>
  <c r="CJ115" i="8"/>
  <c r="CC143" i="8"/>
  <c r="CC328" i="8"/>
  <c r="CJ335" i="8"/>
  <c r="CC337" i="8"/>
  <c r="CC376" i="8"/>
  <c r="CJ350" i="8"/>
  <c r="CC211" i="8"/>
  <c r="CJ200" i="8"/>
  <c r="CC311" i="8"/>
  <c r="CC408" i="8"/>
  <c r="CC502" i="8"/>
  <c r="CC358" i="8"/>
  <c r="CC152" i="8"/>
  <c r="CJ235" i="8"/>
  <c r="CC153" i="8"/>
  <c r="BY40" i="8"/>
  <c r="CJ395" i="8"/>
  <c r="CC371" i="8"/>
  <c r="CC482" i="8"/>
  <c r="CC187" i="8"/>
  <c r="CJ425" i="8"/>
  <c r="CJ255" i="8"/>
  <c r="CC198" i="8"/>
  <c r="CC223" i="8"/>
  <c r="CC186" i="8"/>
  <c r="CC346" i="8"/>
  <c r="CC253" i="8"/>
  <c r="CJ460" i="8"/>
  <c r="CC178" i="8"/>
  <c r="CC486" i="8"/>
  <c r="CC368" i="8"/>
  <c r="CC381" i="8"/>
  <c r="CJ380" i="8"/>
  <c r="CJ180" i="8"/>
  <c r="CJ305" i="8"/>
  <c r="CJ345" i="8"/>
  <c r="CJ320" i="8"/>
  <c r="CC401" i="8"/>
  <c r="CC227" i="8"/>
  <c r="CJ475" i="8"/>
  <c r="CJ435" i="8"/>
  <c r="CC477" i="8"/>
  <c r="CJ120" i="8"/>
  <c r="CC131" i="8"/>
  <c r="CC226" i="8"/>
  <c r="CC461" i="8"/>
  <c r="CC372" i="8"/>
  <c r="CC267" i="8"/>
  <c r="CC506" i="8"/>
  <c r="CC423" i="8"/>
  <c r="CC512" i="8"/>
  <c r="CJ465" i="8"/>
  <c r="CB25" i="8"/>
  <c r="CC247" i="8"/>
  <c r="CC336" i="8"/>
  <c r="CJ155" i="8"/>
  <c r="CC418" i="8"/>
  <c r="CC157" i="8"/>
  <c r="CC367" i="8"/>
  <c r="CC382" i="8"/>
  <c r="CJ355" i="8"/>
  <c r="CC396" i="8"/>
  <c r="CC192" i="8"/>
  <c r="CD15" i="8"/>
  <c r="CJ455" i="8"/>
  <c r="CC181" i="8"/>
  <c r="CJ205" i="8"/>
  <c r="CC363" i="8"/>
  <c r="CC281" i="8"/>
  <c r="CC373" i="8"/>
  <c r="CC433" i="8"/>
  <c r="CC117" i="8"/>
  <c r="CC228" i="8"/>
  <c r="CC203" i="8"/>
  <c r="CC483" i="8"/>
  <c r="BP85" i="8"/>
  <c r="CC362" i="8"/>
  <c r="CC132" i="8"/>
  <c r="CJ150" i="8"/>
  <c r="CC126" i="8"/>
  <c r="CC507" i="8"/>
  <c r="CC451" i="8"/>
  <c r="CC388" i="8"/>
  <c r="CC163" i="8"/>
  <c r="CC501" i="8"/>
  <c r="BZ35" i="8"/>
  <c r="CC443" i="8"/>
  <c r="CC421" i="8"/>
  <c r="CC413" i="8"/>
  <c r="CC457" i="8"/>
  <c r="CJ260" i="8"/>
  <c r="CC351" i="8"/>
  <c r="CC193" i="8"/>
  <c r="CJ385" i="8"/>
  <c r="CC252" i="8"/>
  <c r="CJ295" i="8"/>
  <c r="BW50" i="8"/>
  <c r="X10" i="8"/>
  <c r="CK190" i="8" l="1"/>
  <c r="CK260" i="8"/>
  <c r="CD443" i="8"/>
  <c r="CD388" i="8"/>
  <c r="CK150" i="8"/>
  <c r="CD483" i="8"/>
  <c r="CD433" i="8"/>
  <c r="CK205" i="8"/>
  <c r="CD192" i="8"/>
  <c r="CD367" i="8"/>
  <c r="CD336" i="8"/>
  <c r="CD512" i="8"/>
  <c r="CD372" i="8"/>
  <c r="CK120" i="8"/>
  <c r="CD227" i="8"/>
  <c r="CK305" i="8"/>
  <c r="CD368" i="8"/>
  <c r="CD253" i="8"/>
  <c r="CD198" i="8"/>
  <c r="CD482" i="8"/>
  <c r="CD153" i="8"/>
  <c r="CD502" i="8"/>
  <c r="CD211" i="8"/>
  <c r="CK335" i="8"/>
  <c r="CD431" i="8"/>
  <c r="CD333" i="8"/>
  <c r="CD232" i="8"/>
  <c r="CD278" i="8"/>
  <c r="CD197" i="8"/>
  <c r="CD173" i="8"/>
  <c r="CD273" i="8"/>
  <c r="CD208" i="8"/>
  <c r="CD286" i="8"/>
  <c r="CD347" i="8"/>
  <c r="BM110" i="8"/>
  <c r="CD217" i="8"/>
  <c r="CK410" i="8"/>
  <c r="CD161" i="8"/>
  <c r="BP90" i="8"/>
  <c r="CD497" i="8"/>
  <c r="CD248" i="8"/>
  <c r="CD127" i="8"/>
  <c r="CD496" i="8"/>
  <c r="CD322" i="8"/>
  <c r="CD133" i="8"/>
  <c r="CD352" i="8"/>
  <c r="CD472" i="8"/>
  <c r="CD231" i="8"/>
  <c r="CK330" i="8"/>
  <c r="CK340" i="8"/>
  <c r="CK265" i="8"/>
  <c r="CK165" i="8"/>
  <c r="CK415" i="8"/>
  <c r="CD241" i="8"/>
  <c r="CD147" i="8"/>
  <c r="CD508" i="8"/>
  <c r="CD412" i="8"/>
  <c r="CD442" i="8"/>
  <c r="CK405" i="8"/>
  <c r="CD182" i="8"/>
  <c r="CD407" i="8"/>
  <c r="CD438" i="8"/>
  <c r="CD428" i="8"/>
  <c r="CD447" i="8"/>
  <c r="CD348" i="8"/>
  <c r="CD142" i="8"/>
  <c r="CD268" i="8"/>
  <c r="CD487" i="8"/>
  <c r="CD326" i="8"/>
  <c r="CD356" i="8"/>
  <c r="CD416" i="8"/>
  <c r="CD341" i="8"/>
  <c r="CK135" i="8"/>
  <c r="CD437" i="8"/>
  <c r="CD323" i="8"/>
  <c r="BM105" i="8"/>
  <c r="CD191" i="8"/>
  <c r="CD261" i="8"/>
  <c r="CD172" i="8"/>
  <c r="CD121" i="8"/>
  <c r="CK480" i="8"/>
  <c r="CD212" i="8"/>
  <c r="CD113" i="8"/>
  <c r="CD317" i="8"/>
  <c r="CD366" i="8"/>
  <c r="CK385" i="8"/>
  <c r="CD457" i="8"/>
  <c r="CA35" i="8"/>
  <c r="CD451" i="8"/>
  <c r="CD132" i="8"/>
  <c r="CD203" i="8"/>
  <c r="CD373" i="8"/>
  <c r="CD181" i="8"/>
  <c r="CD396" i="8"/>
  <c r="CD157" i="8"/>
  <c r="CD247" i="8"/>
  <c r="CD423" i="8"/>
  <c r="CD461" i="8"/>
  <c r="CD477" i="8"/>
  <c r="CD401" i="8"/>
  <c r="CK180" i="8"/>
  <c r="CD486" i="8"/>
  <c r="CD346" i="8"/>
  <c r="CK255" i="8"/>
  <c r="CD371" i="8"/>
  <c r="CK235" i="8"/>
  <c r="CD408" i="8"/>
  <c r="CK350" i="8"/>
  <c r="CD328" i="8"/>
  <c r="CD222" i="8"/>
  <c r="CD361" i="8"/>
  <c r="CD298" i="8"/>
  <c r="CD20" i="8"/>
  <c r="CD167" i="8"/>
  <c r="CD511" i="8"/>
  <c r="CD271" i="8"/>
  <c r="CD276" i="8"/>
  <c r="CK225" i="8"/>
  <c r="CD446" i="8"/>
  <c r="CD282" i="8"/>
  <c r="CD136" i="8"/>
  <c r="CK510" i="8"/>
  <c r="CD137" i="8"/>
  <c r="CK450" i="8"/>
  <c r="CK145" i="8"/>
  <c r="CK175" i="8"/>
  <c r="CD308" i="8"/>
  <c r="CD257" i="8"/>
  <c r="CD123" i="8"/>
  <c r="CD242" i="8"/>
  <c r="CK390" i="8"/>
  <c r="BU65" i="8"/>
  <c r="CD386" i="8"/>
  <c r="CD441" i="8"/>
  <c r="CD116" i="8"/>
  <c r="CD277" i="8"/>
  <c r="CD403" i="8"/>
  <c r="CK140" i="8"/>
  <c r="CD183" i="8"/>
  <c r="BS75" i="8"/>
  <c r="BT70" i="8"/>
  <c r="CD128" i="8"/>
  <c r="CK420" i="8"/>
  <c r="CD473" i="8"/>
  <c r="CK310" i="8"/>
  <c r="CD452" i="8"/>
  <c r="CD263" i="8"/>
  <c r="CD436" i="8"/>
  <c r="CD151" i="8"/>
  <c r="CD327" i="8"/>
  <c r="CD331" i="8"/>
  <c r="CD357" i="8"/>
  <c r="CD171" i="8"/>
  <c r="CK400" i="8"/>
  <c r="CK130" i="8"/>
  <c r="CK185" i="8"/>
  <c r="CD291" i="8"/>
  <c r="CD498" i="8"/>
  <c r="CD406" i="8"/>
  <c r="CD453" i="8"/>
  <c r="CD118" i="8"/>
  <c r="CD393" i="8"/>
  <c r="CD467" i="8"/>
  <c r="CD468" i="8"/>
  <c r="BR80" i="8"/>
  <c r="CC30" i="8"/>
  <c r="CD513" i="8"/>
  <c r="CD207" i="8"/>
  <c r="CD493" i="8"/>
  <c r="CD201" i="8"/>
  <c r="CD252" i="8"/>
  <c r="BX50" i="8"/>
  <c r="CD193" i="8"/>
  <c r="CD413" i="8"/>
  <c r="CD501" i="8"/>
  <c r="CD507" i="8"/>
  <c r="CD362" i="8"/>
  <c r="CD228" i="8"/>
  <c r="CD281" i="8"/>
  <c r="CK455" i="8"/>
  <c r="CK355" i="8"/>
  <c r="CD418" i="8"/>
  <c r="CC25" i="8"/>
  <c r="CD506" i="8"/>
  <c r="CD226" i="8"/>
  <c r="CK435" i="8"/>
  <c r="CK320" i="8"/>
  <c r="CK380" i="8"/>
  <c r="CD178" i="8"/>
  <c r="CD186" i="8"/>
  <c r="CK425" i="8"/>
  <c r="CK395" i="8"/>
  <c r="CD152" i="8"/>
  <c r="CD311" i="8"/>
  <c r="CD376" i="8"/>
  <c r="CD143" i="8"/>
  <c r="CD417" i="8"/>
  <c r="CD196" i="8"/>
  <c r="CK490" i="8"/>
  <c r="CD462" i="8"/>
  <c r="CD141" i="8"/>
  <c r="CD427" i="8"/>
  <c r="CD146" i="8"/>
  <c r="CD293" i="8"/>
  <c r="CD122" i="8"/>
  <c r="CK160" i="8"/>
  <c r="CK275" i="8"/>
  <c r="CK195" i="8"/>
  <c r="CD262" i="8"/>
  <c r="CD112" i="8"/>
  <c r="CD206" i="8"/>
  <c r="CK370" i="8"/>
  <c r="CD307" i="8"/>
  <c r="CK250" i="8"/>
  <c r="CK375" i="8"/>
  <c r="CD491" i="8"/>
  <c r="CK505" i="8"/>
  <c r="CD246" i="8"/>
  <c r="BO95" i="8"/>
  <c r="CD168" i="8"/>
  <c r="CK300" i="8"/>
  <c r="CK285" i="8"/>
  <c r="CD456" i="8"/>
  <c r="CD236" i="8"/>
  <c r="CD176" i="8"/>
  <c r="CD313" i="8"/>
  <c r="CD463" i="8"/>
  <c r="CD458" i="8"/>
  <c r="CD216" i="8"/>
  <c r="CD332" i="8"/>
  <c r="CK240" i="8"/>
  <c r="CD422" i="8"/>
  <c r="CD283" i="8"/>
  <c r="CD156" i="8"/>
  <c r="CD288" i="8"/>
  <c r="CK485" i="8"/>
  <c r="CD148" i="8"/>
  <c r="CD321" i="8"/>
  <c r="CD302" i="8"/>
  <c r="CD266" i="8"/>
  <c r="CD233" i="8"/>
  <c r="CK245" i="8"/>
  <c r="CD353" i="8"/>
  <c r="CD243" i="8"/>
  <c r="CD466" i="8"/>
  <c r="CD213" i="8"/>
  <c r="CD177" i="8"/>
  <c r="CK360" i="8"/>
  <c r="CK315" i="8"/>
  <c r="CD158" i="8"/>
  <c r="CD377" i="8"/>
  <c r="CK220" i="8"/>
  <c r="CD391" i="8"/>
  <c r="CD471" i="8"/>
  <c r="CK210" i="8"/>
  <c r="CD303" i="8"/>
  <c r="CK440" i="8"/>
  <c r="CK295" i="8"/>
  <c r="CD351" i="8"/>
  <c r="CD421" i="8"/>
  <c r="CD163" i="8"/>
  <c r="CD126" i="8"/>
  <c r="BQ85" i="8"/>
  <c r="CD117" i="8"/>
  <c r="CD363" i="8"/>
  <c r="CE15" i="8"/>
  <c r="CD382" i="8"/>
  <c r="CK155" i="8"/>
  <c r="CK465" i="8"/>
  <c r="CD267" i="8"/>
  <c r="CD131" i="8"/>
  <c r="CK475" i="8"/>
  <c r="CK345" i="8"/>
  <c r="CD381" i="8"/>
  <c r="CK460" i="8"/>
  <c r="CD223" i="8"/>
  <c r="CD187" i="8"/>
  <c r="BZ40" i="8"/>
  <c r="CD358" i="8"/>
  <c r="CK200" i="8"/>
  <c r="CD337" i="8"/>
  <c r="CK115" i="8"/>
  <c r="CD316" i="8"/>
  <c r="CD296" i="8"/>
  <c r="CD272" i="8"/>
  <c r="CD503" i="8"/>
  <c r="CD378" i="8"/>
  <c r="CD383" i="8"/>
  <c r="CD312" i="8"/>
  <c r="CD221" i="8"/>
  <c r="CK280" i="8"/>
  <c r="CK270" i="8"/>
  <c r="CD258" i="8"/>
  <c r="CK325" i="8"/>
  <c r="CD478" i="8"/>
  <c r="CD188" i="8"/>
  <c r="CK230" i="8"/>
  <c r="CD218" i="8"/>
  <c r="CD318" i="8"/>
  <c r="CD426" i="8"/>
  <c r="CD166" i="8"/>
  <c r="CD387" i="8"/>
  <c r="CK290" i="8"/>
  <c r="CD411" i="8"/>
  <c r="CD301" i="8"/>
  <c r="CK445" i="8"/>
  <c r="CD488" i="8"/>
  <c r="CD432" i="8"/>
  <c r="CD297" i="8"/>
  <c r="CK470" i="8"/>
  <c r="CD251" i="8"/>
  <c r="CD392" i="8"/>
  <c r="CD398" i="8"/>
  <c r="CD476" i="8"/>
  <c r="CD238" i="8"/>
  <c r="CD138" i="8"/>
  <c r="CD202" i="8"/>
  <c r="BV60" i="8"/>
  <c r="CD448" i="8"/>
  <c r="CD162" i="8"/>
  <c r="CD342" i="8"/>
  <c r="CD306" i="8"/>
  <c r="CK500" i="8"/>
  <c r="CK495" i="8"/>
  <c r="BW55" i="8"/>
  <c r="CD338" i="8"/>
  <c r="CD492" i="8"/>
  <c r="CD237" i="8"/>
  <c r="BY45" i="8"/>
  <c r="CK170" i="8"/>
  <c r="CD481" i="8"/>
  <c r="CK430" i="8"/>
  <c r="CK365" i="8"/>
  <c r="CK215" i="8"/>
  <c r="CD397" i="8"/>
  <c r="CD111" i="8"/>
  <c r="CD256" i="8"/>
  <c r="CK125" i="8"/>
  <c r="BN100" i="8"/>
  <c r="CD287" i="8"/>
  <c r="CD343" i="8"/>
  <c r="CD292" i="8"/>
  <c r="CD402" i="8"/>
  <c r="Y10" i="8"/>
  <c r="CL190" i="8" l="1"/>
  <c r="CE432" i="8"/>
  <c r="CE237" i="8"/>
  <c r="CE343" i="8"/>
  <c r="CE256" i="8"/>
  <c r="CL365" i="8"/>
  <c r="BZ45" i="8"/>
  <c r="BX55" i="8"/>
  <c r="CE342" i="8"/>
  <c r="CE202" i="8"/>
  <c r="CE398" i="8"/>
  <c r="CE297" i="8"/>
  <c r="CE301" i="8"/>
  <c r="CE166" i="8"/>
  <c r="CL230" i="8"/>
  <c r="CE258" i="8"/>
  <c r="CE312" i="8"/>
  <c r="CE272" i="8"/>
  <c r="CE337" i="8"/>
  <c r="CE187" i="8"/>
  <c r="CL345" i="8"/>
  <c r="CL465" i="8"/>
  <c r="CE363" i="8"/>
  <c r="CE163" i="8"/>
  <c r="CL440" i="8"/>
  <c r="CE391" i="8"/>
  <c r="CL315" i="8"/>
  <c r="CE466" i="8"/>
  <c r="CE233" i="8"/>
  <c r="CE148" i="8"/>
  <c r="CE283" i="8"/>
  <c r="CE216" i="8"/>
  <c r="CE176" i="8"/>
  <c r="CL300" i="8"/>
  <c r="CL505" i="8"/>
  <c r="CE307" i="8"/>
  <c r="CE262" i="8"/>
  <c r="CE122" i="8"/>
  <c r="CE141" i="8"/>
  <c r="CE417" i="8"/>
  <c r="CE152" i="8"/>
  <c r="CE178" i="8"/>
  <c r="CE226" i="8"/>
  <c r="CL355" i="8"/>
  <c r="CE362" i="8"/>
  <c r="CE193" i="8"/>
  <c r="CE493" i="8"/>
  <c r="BS80" i="8"/>
  <c r="CE118" i="8"/>
  <c r="CE291" i="8"/>
  <c r="CE171" i="8"/>
  <c r="CE151" i="8"/>
  <c r="CL310" i="8"/>
  <c r="BU70" i="8"/>
  <c r="CE403" i="8"/>
  <c r="CE386" i="8"/>
  <c r="CE123" i="8"/>
  <c r="CL145" i="8"/>
  <c r="CE136" i="8"/>
  <c r="CE276" i="8"/>
  <c r="CE20" i="8"/>
  <c r="CE328" i="8"/>
  <c r="CE371" i="8"/>
  <c r="CL180" i="8"/>
  <c r="CE423" i="8"/>
  <c r="CE181" i="8"/>
  <c r="CE451" i="8"/>
  <c r="CE366" i="8"/>
  <c r="CL480" i="8"/>
  <c r="CE191" i="8"/>
  <c r="CL135" i="8"/>
  <c r="CE326" i="8"/>
  <c r="CE348" i="8"/>
  <c r="CE407" i="8"/>
  <c r="CE412" i="8"/>
  <c r="CL415" i="8"/>
  <c r="CL330" i="8"/>
  <c r="CE133" i="8"/>
  <c r="CE248" i="8"/>
  <c r="CL410" i="8"/>
  <c r="CE286" i="8"/>
  <c r="CE197" i="8"/>
  <c r="CE431" i="8"/>
  <c r="CE153" i="8"/>
  <c r="CE368" i="8"/>
  <c r="CE372" i="8"/>
  <c r="CE192" i="8"/>
  <c r="CL150" i="8"/>
  <c r="CE138" i="8"/>
  <c r="CE411" i="8"/>
  <c r="CE426" i="8"/>
  <c r="CE188" i="8"/>
  <c r="CL270" i="8"/>
  <c r="CE383" i="8"/>
  <c r="CE296" i="8"/>
  <c r="CL200" i="8"/>
  <c r="CE223" i="8"/>
  <c r="CL475" i="8"/>
  <c r="CL155" i="8"/>
  <c r="CE117" i="8"/>
  <c r="CE421" i="8"/>
  <c r="CE303" i="8"/>
  <c r="CL220" i="8"/>
  <c r="CL360" i="8"/>
  <c r="CE243" i="8"/>
  <c r="CE266" i="8"/>
  <c r="CL485" i="8"/>
  <c r="CE422" i="8"/>
  <c r="CE458" i="8"/>
  <c r="CE236" i="8"/>
  <c r="CE168" i="8"/>
  <c r="CE491" i="8"/>
  <c r="CL370" i="8"/>
  <c r="CL195" i="8"/>
  <c r="CE293" i="8"/>
  <c r="CE462" i="8"/>
  <c r="CE143" i="8"/>
  <c r="CL395" i="8"/>
  <c r="CL380" i="8"/>
  <c r="CE506" i="8"/>
  <c r="CL455" i="8"/>
  <c r="CE507" i="8"/>
  <c r="BY50" i="8"/>
  <c r="CE207" i="8"/>
  <c r="CE468" i="8"/>
  <c r="CE453" i="8"/>
  <c r="CL185" i="8"/>
  <c r="CE357" i="8"/>
  <c r="CE436" i="8"/>
  <c r="CE473" i="8"/>
  <c r="BT75" i="8"/>
  <c r="CE277" i="8"/>
  <c r="BV65" i="8"/>
  <c r="CE257" i="8"/>
  <c r="CL450" i="8"/>
  <c r="CE282" i="8"/>
  <c r="CE271" i="8"/>
  <c r="CE298" i="8"/>
  <c r="CL350" i="8"/>
  <c r="CL255" i="8"/>
  <c r="CE401" i="8"/>
  <c r="CE247" i="8"/>
  <c r="CE373" i="8"/>
  <c r="CB35" i="8"/>
  <c r="CE317" i="8"/>
  <c r="CE121" i="8"/>
  <c r="BN105" i="8"/>
  <c r="CE341" i="8"/>
  <c r="CE487" i="8"/>
  <c r="CE447" i="8"/>
  <c r="CE182" i="8"/>
  <c r="CE508" i="8"/>
  <c r="CL165" i="8"/>
  <c r="CE231" i="8"/>
  <c r="CE322" i="8"/>
  <c r="CE497" i="8"/>
  <c r="CE217" i="8"/>
  <c r="CE208" i="8"/>
  <c r="CE278" i="8"/>
  <c r="CL335" i="8"/>
  <c r="CE482" i="8"/>
  <c r="CL305" i="8"/>
  <c r="CE512" i="8"/>
  <c r="CL205" i="8"/>
  <c r="CE388" i="8"/>
  <c r="CE287" i="8"/>
  <c r="CE111" i="8"/>
  <c r="CE402" i="8"/>
  <c r="BO100" i="8"/>
  <c r="CE397" i="8"/>
  <c r="CE481" i="8"/>
  <c r="CE492" i="8"/>
  <c r="CL500" i="8"/>
  <c r="CE448" i="8"/>
  <c r="CE238" i="8"/>
  <c r="CE251" i="8"/>
  <c r="CE488" i="8"/>
  <c r="CL290" i="8"/>
  <c r="CE318" i="8"/>
  <c r="CE478" i="8"/>
  <c r="CL280" i="8"/>
  <c r="CE378" i="8"/>
  <c r="CE316" i="8"/>
  <c r="CE358" i="8"/>
  <c r="CL460" i="8"/>
  <c r="CE131" i="8"/>
  <c r="CE382" i="8"/>
  <c r="BR85" i="8"/>
  <c r="CE351" i="8"/>
  <c r="CL210" i="8"/>
  <c r="CE377" i="8"/>
  <c r="CE177" i="8"/>
  <c r="CE353" i="8"/>
  <c r="CE302" i="8"/>
  <c r="CE288" i="8"/>
  <c r="CL240" i="8"/>
  <c r="CE463" i="8"/>
  <c r="CE456" i="8"/>
  <c r="BP95" i="8"/>
  <c r="CL375" i="8"/>
  <c r="CE206" i="8"/>
  <c r="CL275" i="8"/>
  <c r="CE146" i="8"/>
  <c r="CL490" i="8"/>
  <c r="CE376" i="8"/>
  <c r="CL425" i="8"/>
  <c r="CL320" i="8"/>
  <c r="CD25" i="8"/>
  <c r="CE281" i="8"/>
  <c r="CE501" i="8"/>
  <c r="CE252" i="8"/>
  <c r="CE513" i="8"/>
  <c r="CE467" i="8"/>
  <c r="CE406" i="8"/>
  <c r="CL130" i="8"/>
  <c r="CE331" i="8"/>
  <c r="CE263" i="8"/>
  <c r="CL420" i="8"/>
  <c r="CE183" i="8"/>
  <c r="CE116" i="8"/>
  <c r="CL390" i="8"/>
  <c r="CE308" i="8"/>
  <c r="CE137" i="8"/>
  <c r="CE446" i="8"/>
  <c r="CE511" i="8"/>
  <c r="CE361" i="8"/>
  <c r="CE408" i="8"/>
  <c r="CE346" i="8"/>
  <c r="CE477" i="8"/>
  <c r="CE157" i="8"/>
  <c r="CE203" i="8"/>
  <c r="CE457" i="8"/>
  <c r="CE113" i="8"/>
  <c r="CE172" i="8"/>
  <c r="CE323" i="8"/>
  <c r="CE416" i="8"/>
  <c r="CE268" i="8"/>
  <c r="CE428" i="8"/>
  <c r="CL405" i="8"/>
  <c r="CE147" i="8"/>
  <c r="CL265" i="8"/>
  <c r="CE472" i="8"/>
  <c r="CE496" i="8"/>
  <c r="BQ90" i="8"/>
  <c r="BN110" i="8"/>
  <c r="CE273" i="8"/>
  <c r="CE232" i="8"/>
  <c r="CE211" i="8"/>
  <c r="CE198" i="8"/>
  <c r="CE227" i="8"/>
  <c r="CE336" i="8"/>
  <c r="CE433" i="8"/>
  <c r="CE443" i="8"/>
  <c r="CL495" i="8"/>
  <c r="CL430" i="8"/>
  <c r="CE162" i="8"/>
  <c r="CE392" i="8"/>
  <c r="CE292" i="8"/>
  <c r="CL125" i="8"/>
  <c r="CL215" i="8"/>
  <c r="CL170" i="8"/>
  <c r="CE338" i="8"/>
  <c r="CE306" i="8"/>
  <c r="BW60" i="8"/>
  <c r="CE476" i="8"/>
  <c r="CL470" i="8"/>
  <c r="CL445" i="8"/>
  <c r="CE387" i="8"/>
  <c r="CE218" i="8"/>
  <c r="CL325" i="8"/>
  <c r="CE221" i="8"/>
  <c r="CE503" i="8"/>
  <c r="CL115" i="8"/>
  <c r="CA40" i="8"/>
  <c r="CE381" i="8"/>
  <c r="CE267" i="8"/>
  <c r="CF15" i="8"/>
  <c r="CE126" i="8"/>
  <c r="CL295" i="8"/>
  <c r="CE471" i="8"/>
  <c r="CE158" i="8"/>
  <c r="CE213" i="8"/>
  <c r="CL245" i="8"/>
  <c r="CE321" i="8"/>
  <c r="CE156" i="8"/>
  <c r="CE332" i="8"/>
  <c r="CE313" i="8"/>
  <c r="CL285" i="8"/>
  <c r="CE246" i="8"/>
  <c r="CL250" i="8"/>
  <c r="CE112" i="8"/>
  <c r="CL160" i="8"/>
  <c r="CE427" i="8"/>
  <c r="CE196" i="8"/>
  <c r="CE311" i="8"/>
  <c r="CE186" i="8"/>
  <c r="CL435" i="8"/>
  <c r="CE418" i="8"/>
  <c r="CE228" i="8"/>
  <c r="CE413" i="8"/>
  <c r="CE201" i="8"/>
  <c r="CD30" i="8"/>
  <c r="CE393" i="8"/>
  <c r="CE498" i="8"/>
  <c r="CL400" i="8"/>
  <c r="CE327" i="8"/>
  <c r="CE452" i="8"/>
  <c r="CE128" i="8"/>
  <c r="CL140" i="8"/>
  <c r="CE441" i="8"/>
  <c r="CE242" i="8"/>
  <c r="CL175" i="8"/>
  <c r="CL510" i="8"/>
  <c r="CL225" i="8"/>
  <c r="CE167" i="8"/>
  <c r="CE222" i="8"/>
  <c r="CL235" i="8"/>
  <c r="CE486" i="8"/>
  <c r="CE461" i="8"/>
  <c r="CE396" i="8"/>
  <c r="CE132" i="8"/>
  <c r="CL385" i="8"/>
  <c r="CE212" i="8"/>
  <c r="CE261" i="8"/>
  <c r="CE437" i="8"/>
  <c r="CE356" i="8"/>
  <c r="CE142" i="8"/>
  <c r="CE438" i="8"/>
  <c r="CE442" i="8"/>
  <c r="CE241" i="8"/>
  <c r="CL340" i="8"/>
  <c r="CE352" i="8"/>
  <c r="CE127" i="8"/>
  <c r="CE161" i="8"/>
  <c r="CE347" i="8"/>
  <c r="CE173" i="8"/>
  <c r="CE333" i="8"/>
  <c r="CE502" i="8"/>
  <c r="CE253" i="8"/>
  <c r="CL120" i="8"/>
  <c r="CE367" i="8"/>
  <c r="CE483" i="8"/>
  <c r="CL260" i="8"/>
  <c r="Z10" i="8"/>
  <c r="CM190" i="8" l="1"/>
  <c r="CF502" i="8"/>
  <c r="CF161" i="8"/>
  <c r="CF241" i="8"/>
  <c r="CF356" i="8"/>
  <c r="CF486" i="8"/>
  <c r="CM225" i="8"/>
  <c r="CE30" i="8"/>
  <c r="CF196" i="8"/>
  <c r="CF332" i="8"/>
  <c r="CF367" i="8"/>
  <c r="CF333" i="8"/>
  <c r="CF127" i="8"/>
  <c r="CF442" i="8"/>
  <c r="CF437" i="8"/>
  <c r="CF132" i="8"/>
  <c r="CM235" i="8"/>
  <c r="CM510" i="8"/>
  <c r="CM140" i="8"/>
  <c r="CM400" i="8"/>
  <c r="CF201" i="8"/>
  <c r="CM435" i="8"/>
  <c r="CF427" i="8"/>
  <c r="CF246" i="8"/>
  <c r="CF156" i="8"/>
  <c r="CF158" i="8"/>
  <c r="CG15" i="8"/>
  <c r="CM115" i="8"/>
  <c r="CF218" i="8"/>
  <c r="CF476" i="8"/>
  <c r="CM170" i="8"/>
  <c r="CF392" i="8"/>
  <c r="CF443" i="8"/>
  <c r="CF198" i="8"/>
  <c r="BO110" i="8"/>
  <c r="CM265" i="8"/>
  <c r="CF268" i="8"/>
  <c r="CF113" i="8"/>
  <c r="CF477" i="8"/>
  <c r="CF511" i="8"/>
  <c r="CM390" i="8"/>
  <c r="CF263" i="8"/>
  <c r="CF467" i="8"/>
  <c r="CF281" i="8"/>
  <c r="CF376" i="8"/>
  <c r="CF206" i="8"/>
  <c r="CF463" i="8"/>
  <c r="CF353" i="8"/>
  <c r="CF351" i="8"/>
  <c r="CM460" i="8"/>
  <c r="CM280" i="8"/>
  <c r="CF488" i="8"/>
  <c r="CM500" i="8"/>
  <c r="BP100" i="8"/>
  <c r="CF388" i="8"/>
  <c r="CF482" i="8"/>
  <c r="CF217" i="8"/>
  <c r="CM165" i="8"/>
  <c r="CF487" i="8"/>
  <c r="CF317" i="8"/>
  <c r="CF401" i="8"/>
  <c r="CF271" i="8"/>
  <c r="BW65" i="8"/>
  <c r="CF436" i="8"/>
  <c r="CF468" i="8"/>
  <c r="CM455" i="8"/>
  <c r="CF143" i="8"/>
  <c r="CM370" i="8"/>
  <c r="CF458" i="8"/>
  <c r="CF243" i="8"/>
  <c r="CF421" i="8"/>
  <c r="CF223" i="8"/>
  <c r="CM270" i="8"/>
  <c r="CF138" i="8"/>
  <c r="CF368" i="8"/>
  <c r="CF286" i="8"/>
  <c r="CM330" i="8"/>
  <c r="CF348" i="8"/>
  <c r="CM480" i="8"/>
  <c r="CF423" i="8"/>
  <c r="CF20" i="8"/>
  <c r="CF123" i="8"/>
  <c r="CM310" i="8"/>
  <c r="CF118" i="8"/>
  <c r="CF362" i="8"/>
  <c r="CF152" i="8"/>
  <c r="CF262" i="8"/>
  <c r="CF176" i="8"/>
  <c r="CF233" i="8"/>
  <c r="CM440" i="8"/>
  <c r="CM345" i="8"/>
  <c r="CF312" i="8"/>
  <c r="CF301" i="8"/>
  <c r="CF342" i="8"/>
  <c r="CF256" i="8"/>
  <c r="CM120" i="8"/>
  <c r="CF173" i="8"/>
  <c r="CF352" i="8"/>
  <c r="CF438" i="8"/>
  <c r="CF261" i="8"/>
  <c r="CF396" i="8"/>
  <c r="CF222" i="8"/>
  <c r="CM175" i="8"/>
  <c r="CF128" i="8"/>
  <c r="CF498" i="8"/>
  <c r="CF413" i="8"/>
  <c r="CF186" i="8"/>
  <c r="CM160" i="8"/>
  <c r="CM285" i="8"/>
  <c r="CF321" i="8"/>
  <c r="CF471" i="8"/>
  <c r="CF267" i="8"/>
  <c r="CF503" i="8"/>
  <c r="CF387" i="8"/>
  <c r="BX60" i="8"/>
  <c r="CM215" i="8"/>
  <c r="CF162" i="8"/>
  <c r="CF433" i="8"/>
  <c r="CF211" i="8"/>
  <c r="BR90" i="8"/>
  <c r="CF147" i="8"/>
  <c r="CF416" i="8"/>
  <c r="CF457" i="8"/>
  <c r="CF346" i="8"/>
  <c r="CF446" i="8"/>
  <c r="CF116" i="8"/>
  <c r="CF331" i="8"/>
  <c r="CF513" i="8"/>
  <c r="CE25" i="8"/>
  <c r="CM490" i="8"/>
  <c r="CM375" i="8"/>
  <c r="CM240" i="8"/>
  <c r="CF177" i="8"/>
  <c r="BS85" i="8"/>
  <c r="CF358" i="8"/>
  <c r="CF478" i="8"/>
  <c r="CF251" i="8"/>
  <c r="CF492" i="8"/>
  <c r="CF402" i="8"/>
  <c r="CM205" i="8"/>
  <c r="CM335" i="8"/>
  <c r="CF497" i="8"/>
  <c r="CF508" i="8"/>
  <c r="CF341" i="8"/>
  <c r="CC35" i="8"/>
  <c r="CM255" i="8"/>
  <c r="CF282" i="8"/>
  <c r="CF277" i="8"/>
  <c r="CF357" i="8"/>
  <c r="CF207" i="8"/>
  <c r="CF506" i="8"/>
  <c r="CF462" i="8"/>
  <c r="CF491" i="8"/>
  <c r="CF422" i="8"/>
  <c r="CM360" i="8"/>
  <c r="CF117" i="8"/>
  <c r="CM200" i="8"/>
  <c r="CF188" i="8"/>
  <c r="CM150" i="8"/>
  <c r="CF153" i="8"/>
  <c r="CM410" i="8"/>
  <c r="CM415" i="8"/>
  <c r="CF326" i="8"/>
  <c r="CF366" i="8"/>
  <c r="CM180" i="8"/>
  <c r="CF276" i="8"/>
  <c r="CF386" i="8"/>
  <c r="CF151" i="8"/>
  <c r="BT80" i="8"/>
  <c r="CM355" i="8"/>
  <c r="CF417" i="8"/>
  <c r="CF307" i="8"/>
  <c r="CF216" i="8"/>
  <c r="CF466" i="8"/>
  <c r="CF163" i="8"/>
  <c r="CF187" i="8"/>
  <c r="CF258" i="8"/>
  <c r="CF297" i="8"/>
  <c r="BY55" i="8"/>
  <c r="CF343" i="8"/>
  <c r="CM260" i="8"/>
  <c r="CF253" i="8"/>
  <c r="CF347" i="8"/>
  <c r="CM340" i="8"/>
  <c r="CF142" i="8"/>
  <c r="CF212" i="8"/>
  <c r="CF461" i="8"/>
  <c r="CF167" i="8"/>
  <c r="CF242" i="8"/>
  <c r="CF452" i="8"/>
  <c r="CF393" i="8"/>
  <c r="CF228" i="8"/>
  <c r="CF311" i="8"/>
  <c r="CF112" i="8"/>
  <c r="CF313" i="8"/>
  <c r="CM245" i="8"/>
  <c r="CM295" i="8"/>
  <c r="CF381" i="8"/>
  <c r="CF221" i="8"/>
  <c r="CM445" i="8"/>
  <c r="CF306" i="8"/>
  <c r="CM125" i="8"/>
  <c r="CM430" i="8"/>
  <c r="CF336" i="8"/>
  <c r="CF232" i="8"/>
  <c r="CF496" i="8"/>
  <c r="CM405" i="8"/>
  <c r="CF323" i="8"/>
  <c r="CF203" i="8"/>
  <c r="CF408" i="8"/>
  <c r="CF137" i="8"/>
  <c r="CF183" i="8"/>
  <c r="CM130" i="8"/>
  <c r="CF252" i="8"/>
  <c r="CM320" i="8"/>
  <c r="CF146" i="8"/>
  <c r="BQ95" i="8"/>
  <c r="CF288" i="8"/>
  <c r="CF377" i="8"/>
  <c r="CF382" i="8"/>
  <c r="CF316" i="8"/>
  <c r="CF318" i="8"/>
  <c r="CF238" i="8"/>
  <c r="CF481" i="8"/>
  <c r="CF111" i="8"/>
  <c r="CF512" i="8"/>
  <c r="CF278" i="8"/>
  <c r="CF322" i="8"/>
  <c r="CF182" i="8"/>
  <c r="BO105" i="8"/>
  <c r="CF373" i="8"/>
  <c r="CM350" i="8"/>
  <c r="CM450" i="8"/>
  <c r="BU75" i="8"/>
  <c r="CM185" i="8"/>
  <c r="BZ50" i="8"/>
  <c r="CM380" i="8"/>
  <c r="CF293" i="8"/>
  <c r="CF168" i="8"/>
  <c r="CM485" i="8"/>
  <c r="CM220" i="8"/>
  <c r="CM155" i="8"/>
  <c r="CF296" i="8"/>
  <c r="CF426" i="8"/>
  <c r="CF192" i="8"/>
  <c r="CF431" i="8"/>
  <c r="CF248" i="8"/>
  <c r="CF412" i="8"/>
  <c r="CM135" i="8"/>
  <c r="CF451" i="8"/>
  <c r="CF371" i="8"/>
  <c r="CF136" i="8"/>
  <c r="CF403" i="8"/>
  <c r="CF171" i="8"/>
  <c r="CF493" i="8"/>
  <c r="CF226" i="8"/>
  <c r="CF141" i="8"/>
  <c r="CM505" i="8"/>
  <c r="CF283" i="8"/>
  <c r="CM315" i="8"/>
  <c r="CF363" i="8"/>
  <c r="CF337" i="8"/>
  <c r="CM230" i="8"/>
  <c r="CF398" i="8"/>
  <c r="CA45" i="8"/>
  <c r="CF237" i="8"/>
  <c r="CF483" i="8"/>
  <c r="CM385" i="8"/>
  <c r="CF441" i="8"/>
  <c r="CF327" i="8"/>
  <c r="CF418" i="8"/>
  <c r="CM250" i="8"/>
  <c r="CF213" i="8"/>
  <c r="CF126" i="8"/>
  <c r="CB40" i="8"/>
  <c r="CM325" i="8"/>
  <c r="CM470" i="8"/>
  <c r="CF338" i="8"/>
  <c r="CF292" i="8"/>
  <c r="CM495" i="8"/>
  <c r="CF227" i="8"/>
  <c r="CF273" i="8"/>
  <c r="CF472" i="8"/>
  <c r="CF428" i="8"/>
  <c r="CF172" i="8"/>
  <c r="CF157" i="8"/>
  <c r="CF361" i="8"/>
  <c r="CF308" i="8"/>
  <c r="CM420" i="8"/>
  <c r="CF406" i="8"/>
  <c r="CF501" i="8"/>
  <c r="CM425" i="8"/>
  <c r="CM275" i="8"/>
  <c r="CF456" i="8"/>
  <c r="CF302" i="8"/>
  <c r="CM210" i="8"/>
  <c r="CF131" i="8"/>
  <c r="CF378" i="8"/>
  <c r="CM290" i="8"/>
  <c r="CF448" i="8"/>
  <c r="CF397" i="8"/>
  <c r="CF287" i="8"/>
  <c r="CM305" i="8"/>
  <c r="CF208" i="8"/>
  <c r="CF231" i="8"/>
  <c r="CF447" i="8"/>
  <c r="CF121" i="8"/>
  <c r="CF247" i="8"/>
  <c r="CF298" i="8"/>
  <c r="CF257" i="8"/>
  <c r="CF473" i="8"/>
  <c r="CF453" i="8"/>
  <c r="CF507" i="8"/>
  <c r="CM395" i="8"/>
  <c r="CM195" i="8"/>
  <c r="CF236" i="8"/>
  <c r="CF266" i="8"/>
  <c r="CF303" i="8"/>
  <c r="CM475" i="8"/>
  <c r="CF383" i="8"/>
  <c r="CF411" i="8"/>
  <c r="CF372" i="8"/>
  <c r="CF197" i="8"/>
  <c r="CF133" i="8"/>
  <c r="CF407" i="8"/>
  <c r="CF191" i="8"/>
  <c r="CF181" i="8"/>
  <c r="CF328" i="8"/>
  <c r="CM145" i="8"/>
  <c r="BV70" i="8"/>
  <c r="CF291" i="8"/>
  <c r="CF193" i="8"/>
  <c r="CF178" i="8"/>
  <c r="CF122" i="8"/>
  <c r="CM300" i="8"/>
  <c r="CF148" i="8"/>
  <c r="CF391" i="8"/>
  <c r="CM465" i="8"/>
  <c r="CF272" i="8"/>
  <c r="CF166" i="8"/>
  <c r="CF202" i="8"/>
  <c r="CM365" i="8"/>
  <c r="CF432" i="8"/>
  <c r="AA10" i="8"/>
  <c r="CN190" i="8" l="1"/>
  <c r="CN300" i="8"/>
  <c r="CN195" i="8"/>
  <c r="CN305" i="8"/>
  <c r="CG302" i="8"/>
  <c r="CG472" i="8"/>
  <c r="CG418" i="8"/>
  <c r="CN230" i="8"/>
  <c r="CG296" i="8"/>
  <c r="CN365" i="8"/>
  <c r="CN465" i="8"/>
  <c r="CG122" i="8"/>
  <c r="BW70" i="8"/>
  <c r="CG372" i="8"/>
  <c r="CG303" i="8"/>
  <c r="CN395" i="8"/>
  <c r="CG257" i="8"/>
  <c r="CG447" i="8"/>
  <c r="CG378" i="8"/>
  <c r="CG456" i="8"/>
  <c r="CG273" i="8"/>
  <c r="CG291" i="8"/>
  <c r="CG501" i="8"/>
  <c r="CG483" i="8"/>
  <c r="CN185" i="8"/>
  <c r="CG202" i="8"/>
  <c r="CG391" i="8"/>
  <c r="CG178" i="8"/>
  <c r="CN145" i="8"/>
  <c r="CG407" i="8"/>
  <c r="CG411" i="8"/>
  <c r="CG266" i="8"/>
  <c r="CG507" i="8"/>
  <c r="CG298" i="8"/>
  <c r="CG231" i="8"/>
  <c r="CG397" i="8"/>
  <c r="CG131" i="8"/>
  <c r="CN275" i="8"/>
  <c r="CN420" i="8"/>
  <c r="CG172" i="8"/>
  <c r="CG227" i="8"/>
  <c r="CN470" i="8"/>
  <c r="CG213" i="8"/>
  <c r="CG441" i="8"/>
  <c r="CB45" i="8"/>
  <c r="CG363" i="8"/>
  <c r="CG141" i="8"/>
  <c r="CG403" i="8"/>
  <c r="CN135" i="8"/>
  <c r="CG192" i="8"/>
  <c r="CN220" i="8"/>
  <c r="CN380" i="8"/>
  <c r="CN450" i="8"/>
  <c r="CG182" i="8"/>
  <c r="CG111" i="8"/>
  <c r="CG316" i="8"/>
  <c r="BR95" i="8"/>
  <c r="CN130" i="8"/>
  <c r="CG203" i="8"/>
  <c r="CG232" i="8"/>
  <c r="CG306" i="8"/>
  <c r="CN295" i="8"/>
  <c r="CG311" i="8"/>
  <c r="CG242" i="8"/>
  <c r="CG142" i="8"/>
  <c r="CN260" i="8"/>
  <c r="CG258" i="8"/>
  <c r="CG216" i="8"/>
  <c r="BU80" i="8"/>
  <c r="CN180" i="8"/>
  <c r="CN410" i="8"/>
  <c r="CN200" i="8"/>
  <c r="CG491" i="8"/>
  <c r="CG357" i="8"/>
  <c r="CD35" i="8"/>
  <c r="CN335" i="8"/>
  <c r="CG251" i="8"/>
  <c r="CG177" i="8"/>
  <c r="CF25" i="8"/>
  <c r="CG446" i="8"/>
  <c r="CG147" i="8"/>
  <c r="CG162" i="8"/>
  <c r="CG503" i="8"/>
  <c r="CN285" i="8"/>
  <c r="CG498" i="8"/>
  <c r="CG396" i="8"/>
  <c r="CG173" i="8"/>
  <c r="CG301" i="8"/>
  <c r="CG233" i="8"/>
  <c r="CG362" i="8"/>
  <c r="CG20" i="8"/>
  <c r="CN330" i="8"/>
  <c r="CN270" i="8"/>
  <c r="CG458" i="8"/>
  <c r="CG468" i="8"/>
  <c r="CG401" i="8"/>
  <c r="CG217" i="8"/>
  <c r="CN500" i="8"/>
  <c r="CG351" i="8"/>
  <c r="CG376" i="8"/>
  <c r="CN390" i="8"/>
  <c r="CG268" i="8"/>
  <c r="CG443" i="8"/>
  <c r="CG218" i="8"/>
  <c r="CG156" i="8"/>
  <c r="CG201" i="8"/>
  <c r="CN235" i="8"/>
  <c r="CG127" i="8"/>
  <c r="CG196" i="8"/>
  <c r="CG356" i="8"/>
  <c r="CG432" i="8"/>
  <c r="CG121" i="8"/>
  <c r="CG283" i="8"/>
  <c r="CG272" i="8"/>
  <c r="CG473" i="8"/>
  <c r="CG361" i="8"/>
  <c r="CG248" i="8"/>
  <c r="CG166" i="8"/>
  <c r="CG148" i="8"/>
  <c r="CG193" i="8"/>
  <c r="CG328" i="8"/>
  <c r="CG133" i="8"/>
  <c r="CG383" i="8"/>
  <c r="CG236" i="8"/>
  <c r="CG453" i="8"/>
  <c r="CG247" i="8"/>
  <c r="CG208" i="8"/>
  <c r="CG448" i="8"/>
  <c r="CN210" i="8"/>
  <c r="CN425" i="8"/>
  <c r="CG308" i="8"/>
  <c r="CG428" i="8"/>
  <c r="CN495" i="8"/>
  <c r="CN325" i="8"/>
  <c r="CN250" i="8"/>
  <c r="CN385" i="8"/>
  <c r="CG398" i="8"/>
  <c r="CN315" i="8"/>
  <c r="CG226" i="8"/>
  <c r="CG136" i="8"/>
  <c r="CG412" i="8"/>
  <c r="CG426" i="8"/>
  <c r="CN485" i="8"/>
  <c r="CA50" i="8"/>
  <c r="CN350" i="8"/>
  <c r="CG322" i="8"/>
  <c r="CG481" i="8"/>
  <c r="CG382" i="8"/>
  <c r="CG146" i="8"/>
  <c r="CG183" i="8"/>
  <c r="CG323" i="8"/>
  <c r="CG336" i="8"/>
  <c r="CN445" i="8"/>
  <c r="CN245" i="8"/>
  <c r="CG228" i="8"/>
  <c r="CG167" i="8"/>
  <c r="CN340" i="8"/>
  <c r="CG343" i="8"/>
  <c r="CG187" i="8"/>
  <c r="CG307" i="8"/>
  <c r="CG151" i="8"/>
  <c r="CG366" i="8"/>
  <c r="CG153" i="8"/>
  <c r="CG117" i="8"/>
  <c r="CG462" i="8"/>
  <c r="CG277" i="8"/>
  <c r="CG341" i="8"/>
  <c r="CN205" i="8"/>
  <c r="CG478" i="8"/>
  <c r="CN240" i="8"/>
  <c r="CG513" i="8"/>
  <c r="CG346" i="8"/>
  <c r="BS90" i="8"/>
  <c r="CN215" i="8"/>
  <c r="CG267" i="8"/>
  <c r="CN160" i="8"/>
  <c r="CG128" i="8"/>
  <c r="CG261" i="8"/>
  <c r="CN120" i="8"/>
  <c r="CG312" i="8"/>
  <c r="CG176" i="8"/>
  <c r="CG118" i="8"/>
  <c r="CG423" i="8"/>
  <c r="CG286" i="8"/>
  <c r="CG223" i="8"/>
  <c r="CN370" i="8"/>
  <c r="CG436" i="8"/>
  <c r="CG317" i="8"/>
  <c r="CG482" i="8"/>
  <c r="CG488" i="8"/>
  <c r="CG353" i="8"/>
  <c r="CG281" i="8"/>
  <c r="CG511" i="8"/>
  <c r="CN265" i="8"/>
  <c r="CG392" i="8"/>
  <c r="CN115" i="8"/>
  <c r="CG246" i="8"/>
  <c r="CN400" i="8"/>
  <c r="CG132" i="8"/>
  <c r="CG333" i="8"/>
  <c r="CF30" i="8"/>
  <c r="CG241" i="8"/>
  <c r="CG197" i="8"/>
  <c r="CG493" i="8"/>
  <c r="CG373" i="8"/>
  <c r="CG278" i="8"/>
  <c r="CG238" i="8"/>
  <c r="CG377" i="8"/>
  <c r="CN320" i="8"/>
  <c r="CG137" i="8"/>
  <c r="CN405" i="8"/>
  <c r="CN430" i="8"/>
  <c r="CG221" i="8"/>
  <c r="CG313" i="8"/>
  <c r="CG393" i="8"/>
  <c r="CG461" i="8"/>
  <c r="CG347" i="8"/>
  <c r="BZ55" i="8"/>
  <c r="CG163" i="8"/>
  <c r="CG417" i="8"/>
  <c r="CG386" i="8"/>
  <c r="CG326" i="8"/>
  <c r="CN150" i="8"/>
  <c r="CN360" i="8"/>
  <c r="CG506" i="8"/>
  <c r="CG282" i="8"/>
  <c r="CG508" i="8"/>
  <c r="CG402" i="8"/>
  <c r="CG358" i="8"/>
  <c r="CN375" i="8"/>
  <c r="CG331" i="8"/>
  <c r="CG457" i="8"/>
  <c r="CG211" i="8"/>
  <c r="BY60" i="8"/>
  <c r="CG471" i="8"/>
  <c r="CG186" i="8"/>
  <c r="CN175" i="8"/>
  <c r="CG438" i="8"/>
  <c r="CG256" i="8"/>
  <c r="CN345" i="8"/>
  <c r="CG262" i="8"/>
  <c r="CN310" i="8"/>
  <c r="CN480" i="8"/>
  <c r="CG368" i="8"/>
  <c r="CG421" i="8"/>
  <c r="CG143" i="8"/>
  <c r="BX65" i="8"/>
  <c r="CG487" i="8"/>
  <c r="CG388" i="8"/>
  <c r="CN280" i="8"/>
  <c r="CG463" i="8"/>
  <c r="CG467" i="8"/>
  <c r="CG477" i="8"/>
  <c r="BP110" i="8"/>
  <c r="CN170" i="8"/>
  <c r="CH15" i="8"/>
  <c r="CG427" i="8"/>
  <c r="CN140" i="8"/>
  <c r="CG437" i="8"/>
  <c r="CG367" i="8"/>
  <c r="CN225" i="8"/>
  <c r="CG161" i="8"/>
  <c r="CG181" i="8"/>
  <c r="CN290" i="8"/>
  <c r="CG292" i="8"/>
  <c r="CG371" i="8"/>
  <c r="CN475" i="8"/>
  <c r="CC40" i="8"/>
  <c r="CG168" i="8"/>
  <c r="CG191" i="8"/>
  <c r="CG287" i="8"/>
  <c r="CG406" i="8"/>
  <c r="CG157" i="8"/>
  <c r="CG338" i="8"/>
  <c r="CG126" i="8"/>
  <c r="CG327" i="8"/>
  <c r="CG237" i="8"/>
  <c r="CG337" i="8"/>
  <c r="CN505" i="8"/>
  <c r="CG171" i="8"/>
  <c r="CG451" i="8"/>
  <c r="CG431" i="8"/>
  <c r="CN155" i="8"/>
  <c r="CG293" i="8"/>
  <c r="BV75" i="8"/>
  <c r="BP105" i="8"/>
  <c r="CG512" i="8"/>
  <c r="CG318" i="8"/>
  <c r="CG288" i="8"/>
  <c r="CG252" i="8"/>
  <c r="CG408" i="8"/>
  <c r="CG496" i="8"/>
  <c r="CN125" i="8"/>
  <c r="CG381" i="8"/>
  <c r="CG112" i="8"/>
  <c r="CG452" i="8"/>
  <c r="CG212" i="8"/>
  <c r="CG253" i="8"/>
  <c r="CG297" i="8"/>
  <c r="CG466" i="8"/>
  <c r="CN355" i="8"/>
  <c r="CG276" i="8"/>
  <c r="CN415" i="8"/>
  <c r="CG188" i="8"/>
  <c r="CG422" i="8"/>
  <c r="CG207" i="8"/>
  <c r="CN255" i="8"/>
  <c r="CG497" i="8"/>
  <c r="CG492" i="8"/>
  <c r="BT85" i="8"/>
  <c r="CN490" i="8"/>
  <c r="CG116" i="8"/>
  <c r="CG416" i="8"/>
  <c r="CG433" i="8"/>
  <c r="CG387" i="8"/>
  <c r="CG321" i="8"/>
  <c r="CG413" i="8"/>
  <c r="CG222" i="8"/>
  <c r="CG352" i="8"/>
  <c r="CG342" i="8"/>
  <c r="CN440" i="8"/>
  <c r="CG152" i="8"/>
  <c r="CG123" i="8"/>
  <c r="CG348" i="8"/>
  <c r="CG138" i="8"/>
  <c r="CG243" i="8"/>
  <c r="CN455" i="8"/>
  <c r="CG271" i="8"/>
  <c r="CN165" i="8"/>
  <c r="BQ100" i="8"/>
  <c r="CN460" i="8"/>
  <c r="CG206" i="8"/>
  <c r="CG263" i="8"/>
  <c r="CG113" i="8"/>
  <c r="CG198" i="8"/>
  <c r="CG476" i="8"/>
  <c r="CG158" i="8"/>
  <c r="CN435" i="8"/>
  <c r="CN510" i="8"/>
  <c r="CG442" i="8"/>
  <c r="CG332" i="8"/>
  <c r="CG486" i="8"/>
  <c r="CG502" i="8"/>
  <c r="AB10" i="8"/>
  <c r="CO190" i="8" l="1"/>
  <c r="CH332" i="8"/>
  <c r="CH158" i="8"/>
  <c r="CH263" i="8"/>
  <c r="CO165" i="8"/>
  <c r="CH138" i="8"/>
  <c r="CO440" i="8"/>
  <c r="CH413" i="8"/>
  <c r="CH416" i="8"/>
  <c r="CH492" i="8"/>
  <c r="CH422" i="8"/>
  <c r="CO355" i="8"/>
  <c r="CH212" i="8"/>
  <c r="CO125" i="8"/>
  <c r="CH288" i="8"/>
  <c r="BW75" i="8"/>
  <c r="CH451" i="8"/>
  <c r="CH237" i="8"/>
  <c r="CH157" i="8"/>
  <c r="CH168" i="8"/>
  <c r="CH292" i="8"/>
  <c r="CO225" i="8"/>
  <c r="CH427" i="8"/>
  <c r="CH477" i="8"/>
  <c r="CH388" i="8"/>
  <c r="CH421" i="8"/>
  <c r="CH262" i="8"/>
  <c r="CO175" i="8"/>
  <c r="CH211" i="8"/>
  <c r="CH358" i="8"/>
  <c r="CH506" i="8"/>
  <c r="CH386" i="8"/>
  <c r="CH347" i="8"/>
  <c r="CH221" i="8"/>
  <c r="CO320" i="8"/>
  <c r="CH373" i="8"/>
  <c r="CG30" i="8"/>
  <c r="CH246" i="8"/>
  <c r="CH511" i="8"/>
  <c r="CH482" i="8"/>
  <c r="CH223" i="8"/>
  <c r="CH176" i="8"/>
  <c r="CH128" i="8"/>
  <c r="BT90" i="8"/>
  <c r="CH478" i="8"/>
  <c r="CH462" i="8"/>
  <c r="CH151" i="8"/>
  <c r="CO340" i="8"/>
  <c r="CO445" i="8"/>
  <c r="CH146" i="8"/>
  <c r="CO350" i="8"/>
  <c r="CH412" i="8"/>
  <c r="CH398" i="8"/>
  <c r="CO495" i="8"/>
  <c r="CO210" i="8"/>
  <c r="CH453" i="8"/>
  <c r="CH328" i="8"/>
  <c r="CH248" i="8"/>
  <c r="CH283" i="8"/>
  <c r="CH196" i="8"/>
  <c r="CH156" i="8"/>
  <c r="CO390" i="8"/>
  <c r="CH217" i="8"/>
  <c r="CO270" i="8"/>
  <c r="CH233" i="8"/>
  <c r="CH498" i="8"/>
  <c r="CH147" i="8"/>
  <c r="CH251" i="8"/>
  <c r="CH491" i="8"/>
  <c r="BV80" i="8"/>
  <c r="CH142" i="8"/>
  <c r="CH306" i="8"/>
  <c r="BS95" i="8"/>
  <c r="CO450" i="8"/>
  <c r="CO135" i="8"/>
  <c r="CC45" i="8"/>
  <c r="CH227" i="8"/>
  <c r="CH131" i="8"/>
  <c r="CH507" i="8"/>
  <c r="CO145" i="8"/>
  <c r="CO185" i="8"/>
  <c r="CH273" i="8"/>
  <c r="CH257" i="8"/>
  <c r="BX70" i="8"/>
  <c r="CH296" i="8"/>
  <c r="CH302" i="8"/>
  <c r="CH442" i="8"/>
  <c r="CH476" i="8"/>
  <c r="CH206" i="8"/>
  <c r="CH271" i="8"/>
  <c r="CH348" i="8"/>
  <c r="CH342" i="8"/>
  <c r="CH321" i="8"/>
  <c r="CH116" i="8"/>
  <c r="CH497" i="8"/>
  <c r="CH188" i="8"/>
  <c r="CH466" i="8"/>
  <c r="CH452" i="8"/>
  <c r="CH496" i="8"/>
  <c r="CH318" i="8"/>
  <c r="CH293" i="8"/>
  <c r="CH171" i="8"/>
  <c r="CH327" i="8"/>
  <c r="CH406" i="8"/>
  <c r="CD40" i="8"/>
  <c r="CO290" i="8"/>
  <c r="CH367" i="8"/>
  <c r="CI15" i="8"/>
  <c r="CH467" i="8"/>
  <c r="CH487" i="8"/>
  <c r="CH368" i="8"/>
  <c r="CO345" i="8"/>
  <c r="CH186" i="8"/>
  <c r="CH457" i="8"/>
  <c r="CH402" i="8"/>
  <c r="CO360" i="8"/>
  <c r="CH417" i="8"/>
  <c r="CH461" i="8"/>
  <c r="CO430" i="8"/>
  <c r="CH377" i="8"/>
  <c r="CH493" i="8"/>
  <c r="CH333" i="8"/>
  <c r="CO115" i="8"/>
  <c r="CH281" i="8"/>
  <c r="CH317" i="8"/>
  <c r="CH286" i="8"/>
  <c r="CH312" i="8"/>
  <c r="CO160" i="8"/>
  <c r="CH346" i="8"/>
  <c r="CO205" i="8"/>
  <c r="CH117" i="8"/>
  <c r="CH307" i="8"/>
  <c r="CH167" i="8"/>
  <c r="CH336" i="8"/>
  <c r="CH382" i="8"/>
  <c r="CB50" i="8"/>
  <c r="CH136" i="8"/>
  <c r="CO385" i="8"/>
  <c r="CH428" i="8"/>
  <c r="CH448" i="8"/>
  <c r="CH236" i="8"/>
  <c r="CH193" i="8"/>
  <c r="CH361" i="8"/>
  <c r="CH121" i="8"/>
  <c r="CH127" i="8"/>
  <c r="CH218" i="8"/>
  <c r="CH376" i="8"/>
  <c r="CH401" i="8"/>
  <c r="CO330" i="8"/>
  <c r="CH301" i="8"/>
  <c r="CO285" i="8"/>
  <c r="CH446" i="8"/>
  <c r="CO335" i="8"/>
  <c r="CO200" i="8"/>
  <c r="CH216" i="8"/>
  <c r="CH242" i="8"/>
  <c r="CH232" i="8"/>
  <c r="CH316" i="8"/>
  <c r="CO380" i="8"/>
  <c r="CH403" i="8"/>
  <c r="CH441" i="8"/>
  <c r="CH172" i="8"/>
  <c r="CH397" i="8"/>
  <c r="CH266" i="8"/>
  <c r="CH178" i="8"/>
  <c r="CH483" i="8"/>
  <c r="CH456" i="8"/>
  <c r="CO395" i="8"/>
  <c r="CH122" i="8"/>
  <c r="CO230" i="8"/>
  <c r="CO305" i="8"/>
  <c r="CH198" i="8"/>
  <c r="CO460" i="8"/>
  <c r="CO455" i="8"/>
  <c r="CH123" i="8"/>
  <c r="CH352" i="8"/>
  <c r="CH387" i="8"/>
  <c r="CO490" i="8"/>
  <c r="CO255" i="8"/>
  <c r="CO415" i="8"/>
  <c r="CH297" i="8"/>
  <c r="CH112" i="8"/>
  <c r="CH408" i="8"/>
  <c r="CH512" i="8"/>
  <c r="CO155" i="8"/>
  <c r="CO505" i="8"/>
  <c r="CH126" i="8"/>
  <c r="CH287" i="8"/>
  <c r="CO475" i="8"/>
  <c r="CH181" i="8"/>
  <c r="CH437" i="8"/>
  <c r="CO170" i="8"/>
  <c r="CH463" i="8"/>
  <c r="BY65" i="8"/>
  <c r="CO480" i="8"/>
  <c r="CH256" i="8"/>
  <c r="CH471" i="8"/>
  <c r="CH331" i="8"/>
  <c r="CH508" i="8"/>
  <c r="CO150" i="8"/>
  <c r="CH163" i="8"/>
  <c r="CH393" i="8"/>
  <c r="CO405" i="8"/>
  <c r="CH238" i="8"/>
  <c r="CH197" i="8"/>
  <c r="CH132" i="8"/>
  <c r="CH392" i="8"/>
  <c r="CH353" i="8"/>
  <c r="CH436" i="8"/>
  <c r="CH423" i="8"/>
  <c r="CO120" i="8"/>
  <c r="CH267" i="8"/>
  <c r="CH513" i="8"/>
  <c r="CH341" i="8"/>
  <c r="CH153" i="8"/>
  <c r="CH187" i="8"/>
  <c r="CH228" i="8"/>
  <c r="CH323" i="8"/>
  <c r="CH481" i="8"/>
  <c r="CO485" i="8"/>
  <c r="CH226" i="8"/>
  <c r="CO250" i="8"/>
  <c r="CH308" i="8"/>
  <c r="CH208" i="8"/>
  <c r="CH383" i="8"/>
  <c r="CH148" i="8"/>
  <c r="CH473" i="8"/>
  <c r="CH432" i="8"/>
  <c r="CO235" i="8"/>
  <c r="CH443" i="8"/>
  <c r="CH351" i="8"/>
  <c r="CH468" i="8"/>
  <c r="CH20" i="8"/>
  <c r="CH173" i="8"/>
  <c r="CH503" i="8"/>
  <c r="CG25" i="8"/>
  <c r="CE35" i="8"/>
  <c r="CO410" i="8"/>
  <c r="CH258" i="8"/>
  <c r="CH311" i="8"/>
  <c r="CH203" i="8"/>
  <c r="CH111" i="8"/>
  <c r="CO220" i="8"/>
  <c r="CH141" i="8"/>
  <c r="CH213" i="8"/>
  <c r="CO420" i="8"/>
  <c r="CH231" i="8"/>
  <c r="CH411" i="8"/>
  <c r="CH391" i="8"/>
  <c r="CH501" i="8"/>
  <c r="CH378" i="8"/>
  <c r="CH303" i="8"/>
  <c r="CO465" i="8"/>
  <c r="CH418" i="8"/>
  <c r="CO195" i="8"/>
  <c r="CH502" i="8"/>
  <c r="CO510" i="8"/>
  <c r="CH486" i="8"/>
  <c r="CO435" i="8"/>
  <c r="CH113" i="8"/>
  <c r="BR100" i="8"/>
  <c r="CH243" i="8"/>
  <c r="CH152" i="8"/>
  <c r="CH222" i="8"/>
  <c r="CH433" i="8"/>
  <c r="BU85" i="8"/>
  <c r="CH207" i="8"/>
  <c r="CH276" i="8"/>
  <c r="CH253" i="8"/>
  <c r="CH381" i="8"/>
  <c r="CH252" i="8"/>
  <c r="BQ105" i="8"/>
  <c r="CH431" i="8"/>
  <c r="CH337" i="8"/>
  <c r="CH338" i="8"/>
  <c r="CH191" i="8"/>
  <c r="CH371" i="8"/>
  <c r="CH161" i="8"/>
  <c r="CO140" i="8"/>
  <c r="BQ110" i="8"/>
  <c r="CO280" i="8"/>
  <c r="CH143" i="8"/>
  <c r="CO310" i="8"/>
  <c r="CH438" i="8"/>
  <c r="BZ60" i="8"/>
  <c r="CO375" i="8"/>
  <c r="CH282" i="8"/>
  <c r="CH326" i="8"/>
  <c r="CA55" i="8"/>
  <c r="CH313" i="8"/>
  <c r="CH137" i="8"/>
  <c r="CH278" i="8"/>
  <c r="CH241" i="8"/>
  <c r="CO400" i="8"/>
  <c r="CO265" i="8"/>
  <c r="CH488" i="8"/>
  <c r="CO370" i="8"/>
  <c r="CH118" i="8"/>
  <c r="CH261" i="8"/>
  <c r="CO215" i="8"/>
  <c r="CO240" i="8"/>
  <c r="CH277" i="8"/>
  <c r="CH366" i="8"/>
  <c r="CH343" i="8"/>
  <c r="CO245" i="8"/>
  <c r="CH183" i="8"/>
  <c r="CH322" i="8"/>
  <c r="CH426" i="8"/>
  <c r="CO315" i="8"/>
  <c r="CO325" i="8"/>
  <c r="CO425" i="8"/>
  <c r="CH247" i="8"/>
  <c r="CH133" i="8"/>
  <c r="CH166" i="8"/>
  <c r="CH272" i="8"/>
  <c r="CH356" i="8"/>
  <c r="CH201" i="8"/>
  <c r="CH268" i="8"/>
  <c r="CO500" i="8"/>
  <c r="CH458" i="8"/>
  <c r="CH362" i="8"/>
  <c r="CH396" i="8"/>
  <c r="CH162" i="8"/>
  <c r="CH177" i="8"/>
  <c r="CH357" i="8"/>
  <c r="CO180" i="8"/>
  <c r="CO260" i="8"/>
  <c r="CO295" i="8"/>
  <c r="CO130" i="8"/>
  <c r="CH182" i="8"/>
  <c r="CH192" i="8"/>
  <c r="CH363" i="8"/>
  <c r="CO470" i="8"/>
  <c r="CO275" i="8"/>
  <c r="CH298" i="8"/>
  <c r="CH407" i="8"/>
  <c r="CH202" i="8"/>
  <c r="CH291" i="8"/>
  <c r="CH447" i="8"/>
  <c r="CH372" i="8"/>
  <c r="CO365" i="8"/>
  <c r="CH472" i="8"/>
  <c r="CO300" i="8"/>
  <c r="AC10" i="8"/>
  <c r="CI202" i="8" l="1"/>
  <c r="CI357" i="8"/>
  <c r="CI362" i="8"/>
  <c r="CI201" i="8"/>
  <c r="CI133" i="8"/>
  <c r="CI241" i="8"/>
  <c r="CB55" i="8"/>
  <c r="CA60" i="8"/>
  <c r="CI371" i="8"/>
  <c r="CI431" i="8"/>
  <c r="CI253" i="8"/>
  <c r="CI433" i="8"/>
  <c r="BS100" i="8"/>
  <c r="CI391" i="8"/>
  <c r="CI213" i="8"/>
  <c r="CI203" i="8"/>
  <c r="CF35" i="8"/>
  <c r="CI20" i="8"/>
  <c r="CI383" i="8"/>
  <c r="CI226" i="8"/>
  <c r="CI228" i="8"/>
  <c r="CI513" i="8"/>
  <c r="CI436" i="8"/>
  <c r="CI197" i="8"/>
  <c r="CI163" i="8"/>
  <c r="CI471" i="8"/>
  <c r="CI463" i="8"/>
  <c r="CI297" i="8"/>
  <c r="CI387" i="8"/>
  <c r="CI122" i="8"/>
  <c r="CI178" i="8"/>
  <c r="CI441" i="8"/>
  <c r="CI232" i="8"/>
  <c r="CI127" i="8"/>
  <c r="CI236" i="8"/>
  <c r="CI136" i="8"/>
  <c r="CI167" i="8"/>
  <c r="CI346" i="8"/>
  <c r="CI317" i="8"/>
  <c r="CI493" i="8"/>
  <c r="CI417" i="8"/>
  <c r="CI186" i="8"/>
  <c r="CI467" i="8"/>
  <c r="CE40" i="8"/>
  <c r="CI293" i="8"/>
  <c r="CI466" i="8"/>
  <c r="CI321" i="8"/>
  <c r="CI206" i="8"/>
  <c r="CI296" i="8"/>
  <c r="CI227" i="8"/>
  <c r="BT95" i="8"/>
  <c r="CI491" i="8"/>
  <c r="CI233" i="8"/>
  <c r="CI156" i="8"/>
  <c r="CI328" i="8"/>
  <c r="CI398" i="8"/>
  <c r="CI478" i="8"/>
  <c r="CI223" i="8"/>
  <c r="CH30" i="8"/>
  <c r="CI347" i="8"/>
  <c r="CI211" i="8"/>
  <c r="CI388" i="8"/>
  <c r="CI292" i="8"/>
  <c r="CI451" i="8"/>
  <c r="CI212" i="8"/>
  <c r="CI416" i="8"/>
  <c r="CI372" i="8"/>
  <c r="CI407" i="8"/>
  <c r="CI363" i="8"/>
  <c r="CI177" i="8"/>
  <c r="CI458" i="8"/>
  <c r="CI356" i="8"/>
  <c r="CI247" i="8"/>
  <c r="CI426" i="8"/>
  <c r="CI343" i="8"/>
  <c r="CI488" i="8"/>
  <c r="CI278" i="8"/>
  <c r="CI326" i="8"/>
  <c r="CI438" i="8"/>
  <c r="BR110" i="8"/>
  <c r="CI191" i="8"/>
  <c r="BR105" i="8"/>
  <c r="CI276" i="8"/>
  <c r="CI222" i="8"/>
  <c r="CI113" i="8"/>
  <c r="CI502" i="8"/>
  <c r="CI303" i="8"/>
  <c r="CI411" i="8"/>
  <c r="CI141" i="8"/>
  <c r="CI311" i="8"/>
  <c r="CH25" i="8"/>
  <c r="CI468" i="8"/>
  <c r="CI432" i="8"/>
  <c r="CI208" i="8"/>
  <c r="CI187" i="8"/>
  <c r="CI267" i="8"/>
  <c r="CI353" i="8"/>
  <c r="CI238" i="8"/>
  <c r="CI256" i="8"/>
  <c r="CI287" i="8"/>
  <c r="CI512" i="8"/>
  <c r="CI352" i="8"/>
  <c r="CI198" i="8"/>
  <c r="CI266" i="8"/>
  <c r="CI403" i="8"/>
  <c r="CI242" i="8"/>
  <c r="CI446" i="8"/>
  <c r="CI401" i="8"/>
  <c r="CI121" i="8"/>
  <c r="CI448" i="8"/>
  <c r="CC50" i="8"/>
  <c r="CI307" i="8"/>
  <c r="CI281" i="8"/>
  <c r="CI377" i="8"/>
  <c r="CJ15" i="8"/>
  <c r="CI406" i="8"/>
  <c r="CI318" i="8"/>
  <c r="CI188" i="8"/>
  <c r="CI342" i="8"/>
  <c r="CI476" i="8"/>
  <c r="BY70" i="8"/>
  <c r="CD45" i="8"/>
  <c r="CI306" i="8"/>
  <c r="CI251" i="8"/>
  <c r="CI196" i="8"/>
  <c r="CI453" i="8"/>
  <c r="CI412" i="8"/>
  <c r="BU90" i="8"/>
  <c r="CI482" i="8"/>
  <c r="CI373" i="8"/>
  <c r="CI386" i="8"/>
  <c r="CI477" i="8"/>
  <c r="CI168" i="8"/>
  <c r="BX75" i="8"/>
  <c r="CI413" i="8"/>
  <c r="CI263" i="8"/>
  <c r="CI447" i="8"/>
  <c r="CI298" i="8"/>
  <c r="CI192" i="8"/>
  <c r="CI162" i="8"/>
  <c r="CI272" i="8"/>
  <c r="CI322" i="8"/>
  <c r="CI366" i="8"/>
  <c r="CI261" i="8"/>
  <c r="CI137" i="8"/>
  <c r="CI282" i="8"/>
  <c r="CI338" i="8"/>
  <c r="CI252" i="8"/>
  <c r="CI207" i="8"/>
  <c r="CI152" i="8"/>
  <c r="CI378" i="8"/>
  <c r="CI231" i="8"/>
  <c r="CI258" i="8"/>
  <c r="CI503" i="8"/>
  <c r="CI351" i="8"/>
  <c r="CI473" i="8"/>
  <c r="CI308" i="8"/>
  <c r="CI481" i="8"/>
  <c r="CI153" i="8"/>
  <c r="CI392" i="8"/>
  <c r="CI508" i="8"/>
  <c r="CI437" i="8"/>
  <c r="CI126" i="8"/>
  <c r="CI408" i="8"/>
  <c r="CI123" i="8"/>
  <c r="CI456" i="8"/>
  <c r="CI397" i="8"/>
  <c r="CI216" i="8"/>
  <c r="CI376" i="8"/>
  <c r="CI361" i="8"/>
  <c r="CI428" i="8"/>
  <c r="CI382" i="8"/>
  <c r="CI117" i="8"/>
  <c r="CI312" i="8"/>
  <c r="CI402" i="8"/>
  <c r="CI368" i="8"/>
  <c r="CI367" i="8"/>
  <c r="CI327" i="8"/>
  <c r="CI496" i="8"/>
  <c r="CI497" i="8"/>
  <c r="CI348" i="8"/>
  <c r="CI442" i="8"/>
  <c r="CI257" i="8"/>
  <c r="CI507" i="8"/>
  <c r="CI142" i="8"/>
  <c r="CI147" i="8"/>
  <c r="CI217" i="8"/>
  <c r="CI283" i="8"/>
  <c r="CI151" i="8"/>
  <c r="CI128" i="8"/>
  <c r="CI511" i="8"/>
  <c r="CI506" i="8"/>
  <c r="CI262" i="8"/>
  <c r="CI427" i="8"/>
  <c r="CI157" i="8"/>
  <c r="CI288" i="8"/>
  <c r="CI422" i="8"/>
  <c r="CI158" i="8"/>
  <c r="CI472" i="8"/>
  <c r="CI291" i="8"/>
  <c r="CI182" i="8"/>
  <c r="CI396" i="8"/>
  <c r="CI268" i="8"/>
  <c r="CI166" i="8"/>
  <c r="CI183" i="8"/>
  <c r="CI277" i="8"/>
  <c r="CI118" i="8"/>
  <c r="CI313" i="8"/>
  <c r="CI143" i="8"/>
  <c r="CI161" i="8"/>
  <c r="CI337" i="8"/>
  <c r="CI381" i="8"/>
  <c r="BV85" i="8"/>
  <c r="CI243" i="8"/>
  <c r="CI486" i="8"/>
  <c r="CI418" i="8"/>
  <c r="CI501" i="8"/>
  <c r="CI111" i="8"/>
  <c r="CI173" i="8"/>
  <c r="CI443" i="8"/>
  <c r="CI148" i="8"/>
  <c r="CI323" i="8"/>
  <c r="CI341" i="8"/>
  <c r="CI423" i="8"/>
  <c r="CI132" i="8"/>
  <c r="CI393" i="8"/>
  <c r="CI331" i="8"/>
  <c r="BZ65" i="8"/>
  <c r="CI181" i="8"/>
  <c r="CI112" i="8"/>
  <c r="CI483" i="8"/>
  <c r="CI172" i="8"/>
  <c r="CI316" i="8"/>
  <c r="CI301" i="8"/>
  <c r="CI218" i="8"/>
  <c r="CI193" i="8"/>
  <c r="CI336" i="8"/>
  <c r="CI286" i="8"/>
  <c r="CI333" i="8"/>
  <c r="CI461" i="8"/>
  <c r="CI457" i="8"/>
  <c r="CI487" i="8"/>
  <c r="CI171" i="8"/>
  <c r="CI452" i="8"/>
  <c r="CI116" i="8"/>
  <c r="CI271" i="8"/>
  <c r="CI302" i="8"/>
  <c r="CI273" i="8"/>
  <c r="CI131" i="8"/>
  <c r="BW80" i="8"/>
  <c r="CI498" i="8"/>
  <c r="CI248" i="8"/>
  <c r="CI146" i="8"/>
  <c r="CI462" i="8"/>
  <c r="CI176" i="8"/>
  <c r="CI246" i="8"/>
  <c r="CI221" i="8"/>
  <c r="CI358" i="8"/>
  <c r="CI421" i="8"/>
  <c r="CI237" i="8"/>
  <c r="CI492" i="8"/>
  <c r="CI138" i="8"/>
  <c r="CI332" i="8"/>
  <c r="AD10" i="8"/>
  <c r="CJ138" i="8" l="1"/>
  <c r="CJ221" i="8"/>
  <c r="CJ146" i="8"/>
  <c r="CJ116" i="8"/>
  <c r="CJ336" i="8"/>
  <c r="BW85" i="8"/>
  <c r="CJ246" i="8"/>
  <c r="CJ248" i="8"/>
  <c r="CJ273" i="8"/>
  <c r="CJ452" i="8"/>
  <c r="CJ461" i="8"/>
  <c r="CJ193" i="8"/>
  <c r="CJ172" i="8"/>
  <c r="CA65" i="8"/>
  <c r="CJ423" i="8"/>
  <c r="CJ443" i="8"/>
  <c r="CJ418" i="8"/>
  <c r="CJ381" i="8"/>
  <c r="CJ313" i="8"/>
  <c r="CJ166" i="8"/>
  <c r="CJ291" i="8"/>
  <c r="CJ288" i="8"/>
  <c r="CJ506" i="8"/>
  <c r="CJ283" i="8"/>
  <c r="CJ507" i="8"/>
  <c r="CJ497" i="8"/>
  <c r="CJ368" i="8"/>
  <c r="CJ382" i="8"/>
  <c r="CJ216" i="8"/>
  <c r="CJ408" i="8"/>
  <c r="CJ392" i="8"/>
  <c r="CJ473" i="8"/>
  <c r="CJ231" i="8"/>
  <c r="CJ252" i="8"/>
  <c r="CJ261" i="8"/>
  <c r="CJ162" i="8"/>
  <c r="CJ263" i="8"/>
  <c r="CJ477" i="8"/>
  <c r="BV90" i="8"/>
  <c r="CJ251" i="8"/>
  <c r="CJ476" i="8"/>
  <c r="CJ406" i="8"/>
  <c r="CJ307" i="8"/>
  <c r="CJ401" i="8"/>
  <c r="CJ266" i="8"/>
  <c r="CJ287" i="8"/>
  <c r="CJ267" i="8"/>
  <c r="CJ468" i="8"/>
  <c r="CJ411" i="8"/>
  <c r="CJ222" i="8"/>
  <c r="BS110" i="8"/>
  <c r="CJ488" i="8"/>
  <c r="CJ356" i="8"/>
  <c r="CJ407" i="8"/>
  <c r="CJ451" i="8"/>
  <c r="CJ347" i="8"/>
  <c r="CJ398" i="8"/>
  <c r="CJ491" i="8"/>
  <c r="CJ206" i="8"/>
  <c r="CF40" i="8"/>
  <c r="CJ493" i="8"/>
  <c r="CJ136" i="8"/>
  <c r="CJ441" i="8"/>
  <c r="CJ297" i="8"/>
  <c r="CJ197" i="8"/>
  <c r="CJ226" i="8"/>
  <c r="CJ203" i="8"/>
  <c r="CJ433" i="8"/>
  <c r="CB60" i="8"/>
  <c r="CJ201" i="8"/>
  <c r="CJ332" i="8"/>
  <c r="CJ421" i="8"/>
  <c r="CJ176" i="8"/>
  <c r="CJ498" i="8"/>
  <c r="CJ302" i="8"/>
  <c r="CJ171" i="8"/>
  <c r="CJ333" i="8"/>
  <c r="CJ218" i="8"/>
  <c r="CJ483" i="8"/>
  <c r="CJ331" i="8"/>
  <c r="CJ341" i="8"/>
  <c r="CJ173" i="8"/>
  <c r="CJ486" i="8"/>
  <c r="CJ337" i="8"/>
  <c r="CJ118" i="8"/>
  <c r="CJ268" i="8"/>
  <c r="CJ472" i="8"/>
  <c r="CJ157" i="8"/>
  <c r="CJ511" i="8"/>
  <c r="CJ217" i="8"/>
  <c r="CJ257" i="8"/>
  <c r="CJ496" i="8"/>
  <c r="CJ402" i="8"/>
  <c r="CJ428" i="8"/>
  <c r="CJ397" i="8"/>
  <c r="CJ126" i="8"/>
  <c r="CJ153" i="8"/>
  <c r="CJ351" i="8"/>
  <c r="CJ378" i="8"/>
  <c r="CJ338" i="8"/>
  <c r="CJ366" i="8"/>
  <c r="CJ192" i="8"/>
  <c r="CJ413" i="8"/>
  <c r="CJ386" i="8"/>
  <c r="CJ412" i="8"/>
  <c r="CJ306" i="8"/>
  <c r="CJ342" i="8"/>
  <c r="CK15" i="8"/>
  <c r="CD50" i="8"/>
  <c r="CJ446" i="8"/>
  <c r="CJ198" i="8"/>
  <c r="CJ256" i="8"/>
  <c r="CJ187" i="8"/>
  <c r="CI25" i="8"/>
  <c r="CJ303" i="8"/>
  <c r="CJ276" i="8"/>
  <c r="CJ438" i="8"/>
  <c r="CJ343" i="8"/>
  <c r="CJ458" i="8"/>
  <c r="CJ372" i="8"/>
  <c r="CJ292" i="8"/>
  <c r="CI30" i="8"/>
  <c r="CJ328" i="8"/>
  <c r="BU95" i="8"/>
  <c r="CJ321" i="8"/>
  <c r="CJ467" i="8"/>
  <c r="CJ317" i="8"/>
  <c r="CJ236" i="8"/>
  <c r="CJ178" i="8"/>
  <c r="CJ463" i="8"/>
  <c r="CJ436" i="8"/>
  <c r="CJ383" i="8"/>
  <c r="CJ213" i="8"/>
  <c r="CJ253" i="8"/>
  <c r="CC55" i="8"/>
  <c r="CJ362" i="8"/>
  <c r="CJ237" i="8"/>
  <c r="CJ358" i="8"/>
  <c r="CJ462" i="8"/>
  <c r="BX80" i="8"/>
  <c r="CJ271" i="8"/>
  <c r="CJ487" i="8"/>
  <c r="CJ286" i="8"/>
  <c r="CJ301" i="8"/>
  <c r="CJ112" i="8"/>
  <c r="CJ393" i="8"/>
  <c r="CJ323" i="8"/>
  <c r="CJ111" i="8"/>
  <c r="CJ243" i="8"/>
  <c r="CJ161" i="8"/>
  <c r="CJ277" i="8"/>
  <c r="CJ396" i="8"/>
  <c r="CJ158" i="8"/>
  <c r="CJ427" i="8"/>
  <c r="CJ128" i="8"/>
  <c r="CJ147" i="8"/>
  <c r="CJ442" i="8"/>
  <c r="CJ327" i="8"/>
  <c r="CJ312" i="8"/>
  <c r="CJ361" i="8"/>
  <c r="CJ456" i="8"/>
  <c r="CJ437" i="8"/>
  <c r="CJ481" i="8"/>
  <c r="CJ503" i="8"/>
  <c r="CJ152" i="8"/>
  <c r="CJ282" i="8"/>
  <c r="CJ322" i="8"/>
  <c r="CJ298" i="8"/>
  <c r="BY75" i="8"/>
  <c r="CJ373" i="8"/>
  <c r="CJ453" i="8"/>
  <c r="CE45" i="8"/>
  <c r="CJ188" i="8"/>
  <c r="CJ377" i="8"/>
  <c r="CJ448" i="8"/>
  <c r="CJ242" i="8"/>
  <c r="CJ352" i="8"/>
  <c r="CJ238" i="8"/>
  <c r="CJ208" i="8"/>
  <c r="CJ311" i="8"/>
  <c r="CJ502" i="8"/>
  <c r="BS105" i="8"/>
  <c r="CJ326" i="8"/>
  <c r="CJ426" i="8"/>
  <c r="CJ177" i="8"/>
  <c r="CJ416" i="8"/>
  <c r="CJ388" i="8"/>
  <c r="CJ223" i="8"/>
  <c r="CJ156" i="8"/>
  <c r="CJ227" i="8"/>
  <c r="CJ466" i="8"/>
  <c r="CJ186" i="8"/>
  <c r="CJ346" i="8"/>
  <c r="CJ127" i="8"/>
  <c r="CJ122" i="8"/>
  <c r="CJ471" i="8"/>
  <c r="CJ513" i="8"/>
  <c r="CJ20" i="8"/>
  <c r="CJ391" i="8"/>
  <c r="CJ431" i="8"/>
  <c r="CJ241" i="8"/>
  <c r="CJ357" i="8"/>
  <c r="CJ492" i="8"/>
  <c r="CJ131" i="8"/>
  <c r="CJ457" i="8"/>
  <c r="CJ316" i="8"/>
  <c r="CJ181" i="8"/>
  <c r="CJ132" i="8"/>
  <c r="CJ148" i="8"/>
  <c r="CJ501" i="8"/>
  <c r="CJ143" i="8"/>
  <c r="CJ183" i="8"/>
  <c r="CJ182" i="8"/>
  <c r="CJ422" i="8"/>
  <c r="CJ262" i="8"/>
  <c r="CJ151" i="8"/>
  <c r="CJ142" i="8"/>
  <c r="CJ348" i="8"/>
  <c r="CJ367" i="8"/>
  <c r="CJ117" i="8"/>
  <c r="CJ376" i="8"/>
  <c r="CJ123" i="8"/>
  <c r="CJ508" i="8"/>
  <c r="CJ308" i="8"/>
  <c r="CJ258" i="8"/>
  <c r="CJ207" i="8"/>
  <c r="CJ137" i="8"/>
  <c r="CJ272" i="8"/>
  <c r="CJ447" i="8"/>
  <c r="CJ168" i="8"/>
  <c r="CJ482" i="8"/>
  <c r="CJ196" i="8"/>
  <c r="BZ70" i="8"/>
  <c r="CJ318" i="8"/>
  <c r="CJ281" i="8"/>
  <c r="CJ121" i="8"/>
  <c r="CJ403" i="8"/>
  <c r="CJ512" i="8"/>
  <c r="CJ353" i="8"/>
  <c r="CJ432" i="8"/>
  <c r="CJ141" i="8"/>
  <c r="CJ113" i="8"/>
  <c r="CJ191" i="8"/>
  <c r="CJ278" i="8"/>
  <c r="CJ247" i="8"/>
  <c r="CJ363" i="8"/>
  <c r="CJ212" i="8"/>
  <c r="CJ211" i="8"/>
  <c r="CJ478" i="8"/>
  <c r="CJ233" i="8"/>
  <c r="CJ296" i="8"/>
  <c r="CJ293" i="8"/>
  <c r="CJ417" i="8"/>
  <c r="CJ167" i="8"/>
  <c r="CJ232" i="8"/>
  <c r="CJ387" i="8"/>
  <c r="CJ163" i="8"/>
  <c r="CJ228" i="8"/>
  <c r="CG35" i="8"/>
  <c r="BT100" i="8"/>
  <c r="CJ371" i="8"/>
  <c r="CJ133" i="8"/>
  <c r="CJ202" i="8"/>
  <c r="AE10" i="8"/>
  <c r="CK163" i="8" l="1"/>
  <c r="CK247" i="8"/>
  <c r="BU100" i="8"/>
  <c r="CK387" i="8"/>
  <c r="CK293" i="8"/>
  <c r="CK211" i="8"/>
  <c r="CK278" i="8"/>
  <c r="CK432" i="8"/>
  <c r="CK121" i="8"/>
  <c r="CK196" i="8"/>
  <c r="CK272" i="8"/>
  <c r="CK308" i="8"/>
  <c r="CK117" i="8"/>
  <c r="CK151" i="8"/>
  <c r="CK183" i="8"/>
  <c r="CK132" i="8"/>
  <c r="CK131" i="8"/>
  <c r="CK431" i="8"/>
  <c r="CK471" i="8"/>
  <c r="CK186" i="8"/>
  <c r="CK223" i="8"/>
  <c r="CK426" i="8"/>
  <c r="CK311" i="8"/>
  <c r="CK242" i="8"/>
  <c r="CF45" i="8"/>
  <c r="CK298" i="8"/>
  <c r="CK503" i="8"/>
  <c r="CK361" i="8"/>
  <c r="CK147" i="8"/>
  <c r="CK396" i="8"/>
  <c r="CK111" i="8"/>
  <c r="CK301" i="8"/>
  <c r="BY80" i="8"/>
  <c r="CK362" i="8"/>
  <c r="CK383" i="8"/>
  <c r="CK236" i="8"/>
  <c r="BV95" i="8"/>
  <c r="CK372" i="8"/>
  <c r="CK276" i="8"/>
  <c r="CK256" i="8"/>
  <c r="CL15" i="8"/>
  <c r="CK386" i="8"/>
  <c r="CK338" i="8"/>
  <c r="CK126" i="8"/>
  <c r="CK496" i="8"/>
  <c r="CK157" i="8"/>
  <c r="CK337" i="8"/>
  <c r="CK331" i="8"/>
  <c r="CK171" i="8"/>
  <c r="CK421" i="8"/>
  <c r="CK433" i="8"/>
  <c r="CK297" i="8"/>
  <c r="CG40" i="8"/>
  <c r="CK347" i="8"/>
  <c r="CK488" i="8"/>
  <c r="CK468" i="8"/>
  <c r="CK401" i="8"/>
  <c r="CK251" i="8"/>
  <c r="CK162" i="8"/>
  <c r="CK473" i="8"/>
  <c r="CK382" i="8"/>
  <c r="CK283" i="8"/>
  <c r="CK166" i="8"/>
  <c r="CK443" i="8"/>
  <c r="CK193" i="8"/>
  <c r="CK248" i="8"/>
  <c r="CK116" i="8"/>
  <c r="CK202" i="8"/>
  <c r="CH35" i="8"/>
  <c r="CK232" i="8"/>
  <c r="CK296" i="8"/>
  <c r="CK212" i="8"/>
  <c r="CK191" i="8"/>
  <c r="CK353" i="8"/>
  <c r="CK281" i="8"/>
  <c r="CK482" i="8"/>
  <c r="CK137" i="8"/>
  <c r="CK508" i="8"/>
  <c r="CK367" i="8"/>
  <c r="CK262" i="8"/>
  <c r="CK143" i="8"/>
  <c r="CK181" i="8"/>
  <c r="CK492" i="8"/>
  <c r="CK391" i="8"/>
  <c r="CK122" i="8"/>
  <c r="CK466" i="8"/>
  <c r="CK388" i="8"/>
  <c r="CK326" i="8"/>
  <c r="CK208" i="8"/>
  <c r="CK448" i="8"/>
  <c r="CK453" i="8"/>
  <c r="CK322" i="8"/>
  <c r="CK481" i="8"/>
  <c r="CK312" i="8"/>
  <c r="CK128" i="8"/>
  <c r="CK277" i="8"/>
  <c r="CK323" i="8"/>
  <c r="CK286" i="8"/>
  <c r="CK462" i="8"/>
  <c r="CD55" i="8"/>
  <c r="CK436" i="8"/>
  <c r="CK317" i="8"/>
  <c r="CK328" i="8"/>
  <c r="CK458" i="8"/>
  <c r="CK303" i="8"/>
  <c r="CK198" i="8"/>
  <c r="CK342" i="8"/>
  <c r="CK413" i="8"/>
  <c r="CK378" i="8"/>
  <c r="CK397" i="8"/>
  <c r="CK257" i="8"/>
  <c r="CK472" i="8"/>
  <c r="CK486" i="8"/>
  <c r="CK483" i="8"/>
  <c r="CK302" i="8"/>
  <c r="CK332" i="8"/>
  <c r="CK203" i="8"/>
  <c r="CK441" i="8"/>
  <c r="CK206" i="8"/>
  <c r="CK451" i="8"/>
  <c r="BT110" i="8"/>
  <c r="CK267" i="8"/>
  <c r="CK307" i="8"/>
  <c r="BW90" i="8"/>
  <c r="CK261" i="8"/>
  <c r="CK392" i="8"/>
  <c r="CK368" i="8"/>
  <c r="CK506" i="8"/>
  <c r="CK313" i="8"/>
  <c r="CK423" i="8"/>
  <c r="CK461" i="8"/>
  <c r="CK246" i="8"/>
  <c r="CK146" i="8"/>
  <c r="CK133" i="8"/>
  <c r="CK228" i="8"/>
  <c r="CK167" i="8"/>
  <c r="CK233" i="8"/>
  <c r="CK363" i="8"/>
  <c r="CK113" i="8"/>
  <c r="CK512" i="8"/>
  <c r="CK318" i="8"/>
  <c r="CK168" i="8"/>
  <c r="CK207" i="8"/>
  <c r="CK123" i="8"/>
  <c r="CK348" i="8"/>
  <c r="CK422" i="8"/>
  <c r="CK501" i="8"/>
  <c r="CK316" i="8"/>
  <c r="CK357" i="8"/>
  <c r="CK20" i="8"/>
  <c r="CK127" i="8"/>
  <c r="CK227" i="8"/>
  <c r="CK416" i="8"/>
  <c r="BT105" i="8"/>
  <c r="CK238" i="8"/>
  <c r="CK377" i="8"/>
  <c r="CK373" i="8"/>
  <c r="CK282" i="8"/>
  <c r="CK437" i="8"/>
  <c r="CK327" i="8"/>
  <c r="CK427" i="8"/>
  <c r="CK161" i="8"/>
  <c r="CK393" i="8"/>
  <c r="CK487" i="8"/>
  <c r="CK358" i="8"/>
  <c r="CK253" i="8"/>
  <c r="CK463" i="8"/>
  <c r="CK467" i="8"/>
  <c r="CJ30" i="8"/>
  <c r="CK343" i="8"/>
  <c r="CJ25" i="8"/>
  <c r="CK446" i="8"/>
  <c r="CK306" i="8"/>
  <c r="CK192" i="8"/>
  <c r="CK351" i="8"/>
  <c r="CK428" i="8"/>
  <c r="CK217" i="8"/>
  <c r="CK268" i="8"/>
  <c r="CK173" i="8"/>
  <c r="CK218" i="8"/>
  <c r="CK498" i="8"/>
  <c r="CK201" i="8"/>
  <c r="CK226" i="8"/>
  <c r="CK136" i="8"/>
  <c r="CK491" i="8"/>
  <c r="CK407" i="8"/>
  <c r="CK222" i="8"/>
  <c r="CK287" i="8"/>
  <c r="CK406" i="8"/>
  <c r="CK477" i="8"/>
  <c r="CK252" i="8"/>
  <c r="CK408" i="8"/>
  <c r="CK497" i="8"/>
  <c r="CK288" i="8"/>
  <c r="CK381" i="8"/>
  <c r="CB65" i="8"/>
  <c r="CK452" i="8"/>
  <c r="BX85" i="8"/>
  <c r="CK221" i="8"/>
  <c r="CK371" i="8"/>
  <c r="CK417" i="8"/>
  <c r="CK478" i="8"/>
  <c r="CK141" i="8"/>
  <c r="CK403" i="8"/>
  <c r="CA70" i="8"/>
  <c r="CK447" i="8"/>
  <c r="CK258" i="8"/>
  <c r="CK376" i="8"/>
  <c r="CK142" i="8"/>
  <c r="CK182" i="8"/>
  <c r="CK148" i="8"/>
  <c r="CK457" i="8"/>
  <c r="CK241" i="8"/>
  <c r="CK513" i="8"/>
  <c r="CK346" i="8"/>
  <c r="CK156" i="8"/>
  <c r="CK177" i="8"/>
  <c r="CK502" i="8"/>
  <c r="CK352" i="8"/>
  <c r="CK188" i="8"/>
  <c r="BZ75" i="8"/>
  <c r="CK152" i="8"/>
  <c r="CK456" i="8"/>
  <c r="CK442" i="8"/>
  <c r="CK158" i="8"/>
  <c r="CK243" i="8"/>
  <c r="CK112" i="8"/>
  <c r="CK271" i="8"/>
  <c r="CK237" i="8"/>
  <c r="CK213" i="8"/>
  <c r="CK178" i="8"/>
  <c r="CK321" i="8"/>
  <c r="CK292" i="8"/>
  <c r="CK438" i="8"/>
  <c r="CK187" i="8"/>
  <c r="CE50" i="8"/>
  <c r="CK412" i="8"/>
  <c r="CK366" i="8"/>
  <c r="CK153" i="8"/>
  <c r="CK402" i="8"/>
  <c r="CK511" i="8"/>
  <c r="CK118" i="8"/>
  <c r="CK341" i="8"/>
  <c r="CK333" i="8"/>
  <c r="CK176" i="8"/>
  <c r="CC60" i="8"/>
  <c r="CK197" i="8"/>
  <c r="CK493" i="8"/>
  <c r="CK398" i="8"/>
  <c r="CK356" i="8"/>
  <c r="CK411" i="8"/>
  <c r="CK266" i="8"/>
  <c r="CK476" i="8"/>
  <c r="CK263" i="8"/>
  <c r="CK231" i="8"/>
  <c r="CK216" i="8"/>
  <c r="CK507" i="8"/>
  <c r="CK291" i="8"/>
  <c r="CK418" i="8"/>
  <c r="CK172" i="8"/>
  <c r="CK273" i="8"/>
  <c r="CK336" i="8"/>
  <c r="CK138" i="8"/>
  <c r="AF10" i="8"/>
  <c r="CL172" i="8" l="1"/>
  <c r="CL216" i="8"/>
  <c r="CL266" i="8"/>
  <c r="CL493" i="8"/>
  <c r="CL333" i="8"/>
  <c r="CL402" i="8"/>
  <c r="CF50" i="8"/>
  <c r="CL321" i="8"/>
  <c r="CL271" i="8"/>
  <c r="CL442" i="8"/>
  <c r="CL188" i="8"/>
  <c r="CL156" i="8"/>
  <c r="CL457" i="8"/>
  <c r="CL376" i="8"/>
  <c r="CL403" i="8"/>
  <c r="CL371" i="8"/>
  <c r="CC65" i="8"/>
  <c r="CL408" i="8"/>
  <c r="CL287" i="8"/>
  <c r="CL136" i="8"/>
  <c r="CL218" i="8"/>
  <c r="CL428" i="8"/>
  <c r="CL446" i="8"/>
  <c r="CL467" i="8"/>
  <c r="CL487" i="8"/>
  <c r="CL327" i="8"/>
  <c r="CL377" i="8"/>
  <c r="CL227" i="8"/>
  <c r="CL316" i="8"/>
  <c r="CL123" i="8"/>
  <c r="CL512" i="8"/>
  <c r="CL167" i="8"/>
  <c r="CL246" i="8"/>
  <c r="CL506" i="8"/>
  <c r="BX90" i="8"/>
  <c r="CL451" i="8"/>
  <c r="CL332" i="8"/>
  <c r="CL472" i="8"/>
  <c r="CL413" i="8"/>
  <c r="CL458" i="8"/>
  <c r="CE55" i="8"/>
  <c r="CL277" i="8"/>
  <c r="CL322" i="8"/>
  <c r="CL326" i="8"/>
  <c r="CL391" i="8"/>
  <c r="CL262" i="8"/>
  <c r="CL482" i="8"/>
  <c r="CL212" i="8"/>
  <c r="CL202" i="8"/>
  <c r="CL443" i="8"/>
  <c r="CL473" i="8"/>
  <c r="CL468" i="8"/>
  <c r="CL297" i="8"/>
  <c r="CL331" i="8"/>
  <c r="CL126" i="8"/>
  <c r="CL256" i="8"/>
  <c r="CL236" i="8"/>
  <c r="CL301" i="8"/>
  <c r="CL361" i="8"/>
  <c r="CL242" i="8"/>
  <c r="CL186" i="8"/>
  <c r="CL132" i="8"/>
  <c r="CL308" i="8"/>
  <c r="CL432" i="8"/>
  <c r="CL387" i="8"/>
  <c r="CL138" i="8"/>
  <c r="CL418" i="8"/>
  <c r="CL231" i="8"/>
  <c r="CL411" i="8"/>
  <c r="CL197" i="8"/>
  <c r="CL341" i="8"/>
  <c r="CL153" i="8"/>
  <c r="CL187" i="8"/>
  <c r="CL178" i="8"/>
  <c r="CL112" i="8"/>
  <c r="CL456" i="8"/>
  <c r="CL352" i="8"/>
  <c r="CL346" i="8"/>
  <c r="CL148" i="8"/>
  <c r="CL258" i="8"/>
  <c r="CL141" i="8"/>
  <c r="CL221" i="8"/>
  <c r="CL381" i="8"/>
  <c r="CL252" i="8"/>
  <c r="CL222" i="8"/>
  <c r="CL226" i="8"/>
  <c r="CL173" i="8"/>
  <c r="CL351" i="8"/>
  <c r="CK25" i="8"/>
  <c r="CL463" i="8"/>
  <c r="CL393" i="8"/>
  <c r="CL437" i="8"/>
  <c r="CL238" i="8"/>
  <c r="CL127" i="8"/>
  <c r="CL501" i="8"/>
  <c r="CL207" i="8"/>
  <c r="CL113" i="8"/>
  <c r="CL228" i="8"/>
  <c r="CL461" i="8"/>
  <c r="CL368" i="8"/>
  <c r="CL307" i="8"/>
  <c r="CL206" i="8"/>
  <c r="CL302" i="8"/>
  <c r="CL257" i="8"/>
  <c r="CL342" i="8"/>
  <c r="CL328" i="8"/>
  <c r="CL462" i="8"/>
  <c r="CL128" i="8"/>
  <c r="CL453" i="8"/>
  <c r="CL388" i="8"/>
  <c r="CL492" i="8"/>
  <c r="CL367" i="8"/>
  <c r="CL281" i="8"/>
  <c r="CL296" i="8"/>
  <c r="CL116" i="8"/>
  <c r="CL166" i="8"/>
  <c r="CL162" i="8"/>
  <c r="CL488" i="8"/>
  <c r="CL433" i="8"/>
  <c r="CL337" i="8"/>
  <c r="CL338" i="8"/>
  <c r="CL276" i="8"/>
  <c r="CL383" i="8"/>
  <c r="CL111" i="8"/>
  <c r="CL503" i="8"/>
  <c r="CL311" i="8"/>
  <c r="CL471" i="8"/>
  <c r="CL183" i="8"/>
  <c r="CL272" i="8"/>
  <c r="CL278" i="8"/>
  <c r="BV100" i="8"/>
  <c r="CL336" i="8"/>
  <c r="CL291" i="8"/>
  <c r="CL263" i="8"/>
  <c r="CL356" i="8"/>
  <c r="CD60" i="8"/>
  <c r="CL118" i="8"/>
  <c r="CL366" i="8"/>
  <c r="CL438" i="8"/>
  <c r="CL213" i="8"/>
  <c r="CL243" i="8"/>
  <c r="CL152" i="8"/>
  <c r="CL502" i="8"/>
  <c r="CL513" i="8"/>
  <c r="CL182" i="8"/>
  <c r="CL447" i="8"/>
  <c r="CL478" i="8"/>
  <c r="BY85" i="8"/>
  <c r="CL288" i="8"/>
  <c r="CL477" i="8"/>
  <c r="CL407" i="8"/>
  <c r="CL201" i="8"/>
  <c r="CL268" i="8"/>
  <c r="CL192" i="8"/>
  <c r="CL343" i="8"/>
  <c r="CL253" i="8"/>
  <c r="CL161" i="8"/>
  <c r="CL282" i="8"/>
  <c r="BU105" i="8"/>
  <c r="CL20" i="8"/>
  <c r="CL422" i="8"/>
  <c r="CL168" i="8"/>
  <c r="CL363" i="8"/>
  <c r="CL133" i="8"/>
  <c r="CL423" i="8"/>
  <c r="CL392" i="8"/>
  <c r="CL267" i="8"/>
  <c r="CL441" i="8"/>
  <c r="CL483" i="8"/>
  <c r="CL397" i="8"/>
  <c r="CL198" i="8"/>
  <c r="CL317" i="8"/>
  <c r="CL286" i="8"/>
  <c r="CL312" i="8"/>
  <c r="CL448" i="8"/>
  <c r="CL466" i="8"/>
  <c r="CL181" i="8"/>
  <c r="CL508" i="8"/>
  <c r="CL353" i="8"/>
  <c r="CL232" i="8"/>
  <c r="CL248" i="8"/>
  <c r="CL283" i="8"/>
  <c r="CL251" i="8"/>
  <c r="CL347" i="8"/>
  <c r="CL421" i="8"/>
  <c r="CL157" i="8"/>
  <c r="CL386" i="8"/>
  <c r="CL372" i="8"/>
  <c r="CL362" i="8"/>
  <c r="CL396" i="8"/>
  <c r="CL298" i="8"/>
  <c r="CL426" i="8"/>
  <c r="CL431" i="8"/>
  <c r="CL151" i="8"/>
  <c r="CL196" i="8"/>
  <c r="CL211" i="8"/>
  <c r="CL247" i="8"/>
  <c r="CL273" i="8"/>
  <c r="CL507" i="8"/>
  <c r="CL476" i="8"/>
  <c r="CL398" i="8"/>
  <c r="CL176" i="8"/>
  <c r="CL511" i="8"/>
  <c r="CL412" i="8"/>
  <c r="CL292" i="8"/>
  <c r="CL237" i="8"/>
  <c r="CL158" i="8"/>
  <c r="CA75" i="8"/>
  <c r="CL177" i="8"/>
  <c r="CL241" i="8"/>
  <c r="CL142" i="8"/>
  <c r="CB70" i="8"/>
  <c r="CL417" i="8"/>
  <c r="CL452" i="8"/>
  <c r="CL497" i="8"/>
  <c r="CL406" i="8"/>
  <c r="CL491" i="8"/>
  <c r="CL498" i="8"/>
  <c r="CL217" i="8"/>
  <c r="CL306" i="8"/>
  <c r="CK30" i="8"/>
  <c r="CL358" i="8"/>
  <c r="CL427" i="8"/>
  <c r="CL373" i="8"/>
  <c r="CL416" i="8"/>
  <c r="CL357" i="8"/>
  <c r="CL348" i="8"/>
  <c r="CL318" i="8"/>
  <c r="CL233" i="8"/>
  <c r="CL146" i="8"/>
  <c r="CL313" i="8"/>
  <c r="CL261" i="8"/>
  <c r="BU110" i="8"/>
  <c r="CL203" i="8"/>
  <c r="CL486" i="8"/>
  <c r="CL378" i="8"/>
  <c r="CL303" i="8"/>
  <c r="CL436" i="8"/>
  <c r="CL323" i="8"/>
  <c r="CL481" i="8"/>
  <c r="CL208" i="8"/>
  <c r="CL122" i="8"/>
  <c r="CL143" i="8"/>
  <c r="CL137" i="8"/>
  <c r="CL191" i="8"/>
  <c r="CI35" i="8"/>
  <c r="CL193" i="8"/>
  <c r="CL382" i="8"/>
  <c r="CL401" i="8"/>
  <c r="CH40" i="8"/>
  <c r="CL171" i="8"/>
  <c r="CL496" i="8"/>
  <c r="CM15" i="8"/>
  <c r="BW95" i="8"/>
  <c r="BZ80" i="8"/>
  <c r="CL147" i="8"/>
  <c r="CG45" i="8"/>
  <c r="CL223" i="8"/>
  <c r="CL131" i="8"/>
  <c r="CL117" i="8"/>
  <c r="CL121" i="8"/>
  <c r="CL293" i="8"/>
  <c r="CL163" i="8"/>
  <c r="AG10" i="8"/>
  <c r="CM188" i="8" l="1"/>
  <c r="BX95" i="8"/>
  <c r="CM121" i="8"/>
  <c r="CH45" i="8"/>
  <c r="CM401" i="8"/>
  <c r="CM191" i="8"/>
  <c r="CM303" i="8"/>
  <c r="CM233" i="8"/>
  <c r="CM117" i="8"/>
  <c r="CM147" i="8"/>
  <c r="CM496" i="8"/>
  <c r="CM382" i="8"/>
  <c r="CM137" i="8"/>
  <c r="CM481" i="8"/>
  <c r="CM378" i="8"/>
  <c r="CM261" i="8"/>
  <c r="CM318" i="8"/>
  <c r="CM373" i="8"/>
  <c r="CM306" i="8"/>
  <c r="CM406" i="8"/>
  <c r="CC70" i="8"/>
  <c r="CB75" i="8"/>
  <c r="CM412" i="8"/>
  <c r="CM476" i="8"/>
  <c r="CM211" i="8"/>
  <c r="CM426" i="8"/>
  <c r="CM372" i="8"/>
  <c r="CM347" i="8"/>
  <c r="CM232" i="8"/>
  <c r="CM466" i="8"/>
  <c r="CM317" i="8"/>
  <c r="CM441" i="8"/>
  <c r="CM133" i="8"/>
  <c r="CM20" i="8"/>
  <c r="CM253" i="8"/>
  <c r="CM201" i="8"/>
  <c r="BZ85" i="8"/>
  <c r="CM513" i="8"/>
  <c r="CM213" i="8"/>
  <c r="CE60" i="8"/>
  <c r="CM336" i="8"/>
  <c r="CM183" i="8"/>
  <c r="CM111" i="8"/>
  <c r="CM337" i="8"/>
  <c r="CM166" i="8"/>
  <c r="CM367" i="8"/>
  <c r="CM128" i="8"/>
  <c r="CM257" i="8"/>
  <c r="CM368" i="8"/>
  <c r="CM207" i="8"/>
  <c r="CM437" i="8"/>
  <c r="CM351" i="8"/>
  <c r="CM252" i="8"/>
  <c r="CM258" i="8"/>
  <c r="CM456" i="8"/>
  <c r="CM153" i="8"/>
  <c r="CM231" i="8"/>
  <c r="CM432" i="8"/>
  <c r="CM242" i="8"/>
  <c r="CM256" i="8"/>
  <c r="CM468" i="8"/>
  <c r="CM212" i="8"/>
  <c r="CM326" i="8"/>
  <c r="CM458" i="8"/>
  <c r="CM451" i="8"/>
  <c r="CM167" i="8"/>
  <c r="CM227" i="8"/>
  <c r="CM467" i="8"/>
  <c r="CM136" i="8"/>
  <c r="CM371" i="8"/>
  <c r="CM156" i="8"/>
  <c r="CM321" i="8"/>
  <c r="CM493" i="8"/>
  <c r="CM163" i="8"/>
  <c r="CM131" i="8"/>
  <c r="CA80" i="8"/>
  <c r="CM171" i="8"/>
  <c r="CM193" i="8"/>
  <c r="CM143" i="8"/>
  <c r="CM323" i="8"/>
  <c r="CM486" i="8"/>
  <c r="CM313" i="8"/>
  <c r="CM348" i="8"/>
  <c r="CM427" i="8"/>
  <c r="CM217" i="8"/>
  <c r="CM497" i="8"/>
  <c r="CM142" i="8"/>
  <c r="CM158" i="8"/>
  <c r="CM511" i="8"/>
  <c r="CM507" i="8"/>
  <c r="CM196" i="8"/>
  <c r="CM298" i="8"/>
  <c r="CM386" i="8"/>
  <c r="CM251" i="8"/>
  <c r="CM353" i="8"/>
  <c r="CM448" i="8"/>
  <c r="CM198" i="8"/>
  <c r="CM267" i="8"/>
  <c r="CM363" i="8"/>
  <c r="BV105" i="8"/>
  <c r="CM343" i="8"/>
  <c r="CM407" i="8"/>
  <c r="CM478" i="8"/>
  <c r="CM502" i="8"/>
  <c r="CM438" i="8"/>
  <c r="CM356" i="8"/>
  <c r="BW100" i="8"/>
  <c r="CM471" i="8"/>
  <c r="CM383" i="8"/>
  <c r="CM433" i="8"/>
  <c r="CM116" i="8"/>
  <c r="CM492" i="8"/>
  <c r="CM462" i="8"/>
  <c r="CM302" i="8"/>
  <c r="CM461" i="8"/>
  <c r="CM501" i="8"/>
  <c r="CM393" i="8"/>
  <c r="CM173" i="8"/>
  <c r="CM381" i="8"/>
  <c r="CM148" i="8"/>
  <c r="CM112" i="8"/>
  <c r="CM341" i="8"/>
  <c r="CM418" i="8"/>
  <c r="CM308" i="8"/>
  <c r="CM361" i="8"/>
  <c r="CM126" i="8"/>
  <c r="CM473" i="8"/>
  <c r="CM482" i="8"/>
  <c r="CM322" i="8"/>
  <c r="CM413" i="8"/>
  <c r="BY90" i="8"/>
  <c r="CM512" i="8"/>
  <c r="CM377" i="8"/>
  <c r="CM446" i="8"/>
  <c r="CM287" i="8"/>
  <c r="CM403" i="8"/>
  <c r="CG50" i="8"/>
  <c r="CM266" i="8"/>
  <c r="CM223" i="8"/>
  <c r="CI40" i="8"/>
  <c r="CJ35" i="8"/>
  <c r="CM122" i="8"/>
  <c r="CM436" i="8"/>
  <c r="CM203" i="8"/>
  <c r="CM146" i="8"/>
  <c r="CM357" i="8"/>
  <c r="CM358" i="8"/>
  <c r="CM498" i="8"/>
  <c r="CM452" i="8"/>
  <c r="CM241" i="8"/>
  <c r="CM237" i="8"/>
  <c r="CM176" i="8"/>
  <c r="CM273" i="8"/>
  <c r="CM151" i="8"/>
  <c r="CM396" i="8"/>
  <c r="CM157" i="8"/>
  <c r="CM283" i="8"/>
  <c r="CM508" i="8"/>
  <c r="CM312" i="8"/>
  <c r="CM397" i="8"/>
  <c r="CM392" i="8"/>
  <c r="CM168" i="8"/>
  <c r="CM282" i="8"/>
  <c r="CM192" i="8"/>
  <c r="CM477" i="8"/>
  <c r="CM447" i="8"/>
  <c r="CM152" i="8"/>
  <c r="CM366" i="8"/>
  <c r="CM263" i="8"/>
  <c r="CM278" i="8"/>
  <c r="CM311" i="8"/>
  <c r="CM276" i="8"/>
  <c r="CM488" i="8"/>
  <c r="CM296" i="8"/>
  <c r="CM388" i="8"/>
  <c r="CM328" i="8"/>
  <c r="CM206" i="8"/>
  <c r="CM228" i="8"/>
  <c r="CM127" i="8"/>
  <c r="CM463" i="8"/>
  <c r="CM226" i="8"/>
  <c r="CM221" i="8"/>
  <c r="CM346" i="8"/>
  <c r="CM178" i="8"/>
  <c r="CM197" i="8"/>
  <c r="CM138" i="8"/>
  <c r="CM132" i="8"/>
  <c r="CM301" i="8"/>
  <c r="CM331" i="8"/>
  <c r="CM443" i="8"/>
  <c r="CM262" i="8"/>
  <c r="CM277" i="8"/>
  <c r="CM472" i="8"/>
  <c r="CM506" i="8"/>
  <c r="CM123" i="8"/>
  <c r="CM327" i="8"/>
  <c r="CM428" i="8"/>
  <c r="CM408" i="8"/>
  <c r="CM376" i="8"/>
  <c r="CM442" i="8"/>
  <c r="CM402" i="8"/>
  <c r="CM216" i="8"/>
  <c r="CM293" i="8"/>
  <c r="CN15" i="8"/>
  <c r="CM208" i="8"/>
  <c r="BV110" i="8"/>
  <c r="CM416" i="8"/>
  <c r="CL30" i="8"/>
  <c r="CM491" i="8"/>
  <c r="CM417" i="8"/>
  <c r="CM177" i="8"/>
  <c r="CM292" i="8"/>
  <c r="CM398" i="8"/>
  <c r="CM247" i="8"/>
  <c r="CM431" i="8"/>
  <c r="CM362" i="8"/>
  <c r="CM421" i="8"/>
  <c r="CM248" i="8"/>
  <c r="CM181" i="8"/>
  <c r="CM286" i="8"/>
  <c r="CM483" i="8"/>
  <c r="CM423" i="8"/>
  <c r="CM422" i="8"/>
  <c r="CM161" i="8"/>
  <c r="CM268" i="8"/>
  <c r="CM288" i="8"/>
  <c r="CM182" i="8"/>
  <c r="CM243" i="8"/>
  <c r="CM118" i="8"/>
  <c r="CM291" i="8"/>
  <c r="CM272" i="8"/>
  <c r="CM503" i="8"/>
  <c r="CM338" i="8"/>
  <c r="CM162" i="8"/>
  <c r="CM281" i="8"/>
  <c r="CM453" i="8"/>
  <c r="CM342" i="8"/>
  <c r="CM307" i="8"/>
  <c r="CM113" i="8"/>
  <c r="CM238" i="8"/>
  <c r="CL25" i="8"/>
  <c r="CM222" i="8"/>
  <c r="CM141" i="8"/>
  <c r="CM352" i="8"/>
  <c r="CM187" i="8"/>
  <c r="CM411" i="8"/>
  <c r="CM387" i="8"/>
  <c r="CM186" i="8"/>
  <c r="CM236" i="8"/>
  <c r="CM297" i="8"/>
  <c r="CM202" i="8"/>
  <c r="CM391" i="8"/>
  <c r="CF55" i="8"/>
  <c r="CM332" i="8"/>
  <c r="CM246" i="8"/>
  <c r="CM316" i="8"/>
  <c r="CM487" i="8"/>
  <c r="CM218" i="8"/>
  <c r="CD65" i="8"/>
  <c r="CM457" i="8"/>
  <c r="CM271" i="8"/>
  <c r="CM333" i="8"/>
  <c r="CM172" i="8"/>
  <c r="AH10" i="8"/>
  <c r="CN188" i="8" l="1"/>
  <c r="CN333" i="8"/>
  <c r="CN218" i="8"/>
  <c r="CN297" i="8"/>
  <c r="CN411" i="8"/>
  <c r="CN222" i="8"/>
  <c r="CN307" i="8"/>
  <c r="CN291" i="8"/>
  <c r="CN423" i="8"/>
  <c r="CN417" i="8"/>
  <c r="CN271" i="8"/>
  <c r="CN487" i="8"/>
  <c r="CG55" i="8"/>
  <c r="CN236" i="8"/>
  <c r="CN187" i="8"/>
  <c r="CM25" i="8"/>
  <c r="CN342" i="8"/>
  <c r="CN338" i="8"/>
  <c r="CN118" i="8"/>
  <c r="CN268" i="8"/>
  <c r="CN483" i="8"/>
  <c r="CN421" i="8"/>
  <c r="CN398" i="8"/>
  <c r="CN491" i="8"/>
  <c r="CN208" i="8"/>
  <c r="CN402" i="8"/>
  <c r="CN428" i="8"/>
  <c r="CN472" i="8"/>
  <c r="CN331" i="8"/>
  <c r="CN197" i="8"/>
  <c r="CN226" i="8"/>
  <c r="CN206" i="8"/>
  <c r="CN488" i="8"/>
  <c r="CN263" i="8"/>
  <c r="CN477" i="8"/>
  <c r="CN392" i="8"/>
  <c r="CN283" i="8"/>
  <c r="CN273" i="8"/>
  <c r="CN452" i="8"/>
  <c r="CN146" i="8"/>
  <c r="CK35" i="8"/>
  <c r="CH50" i="8"/>
  <c r="CN377" i="8"/>
  <c r="CN322" i="8"/>
  <c r="CN361" i="8"/>
  <c r="CN112" i="8"/>
  <c r="CN393" i="8"/>
  <c r="CN462" i="8"/>
  <c r="CN383" i="8"/>
  <c r="CN438" i="8"/>
  <c r="CN343" i="8"/>
  <c r="CN198" i="8"/>
  <c r="CN386" i="8"/>
  <c r="CN511" i="8"/>
  <c r="CN217" i="8"/>
  <c r="CN486" i="8"/>
  <c r="CN171" i="8"/>
  <c r="CN493" i="8"/>
  <c r="CN136" i="8"/>
  <c r="CN451" i="8"/>
  <c r="CN468" i="8"/>
  <c r="CN231" i="8"/>
  <c r="CN252" i="8"/>
  <c r="CN368" i="8"/>
  <c r="CN166" i="8"/>
  <c r="CN336" i="8"/>
  <c r="CA85" i="8"/>
  <c r="CN133" i="8"/>
  <c r="CN232" i="8"/>
  <c r="CN211" i="8"/>
  <c r="CD70" i="8"/>
  <c r="CN318" i="8"/>
  <c r="CN137" i="8"/>
  <c r="CN117" i="8"/>
  <c r="CN401" i="8"/>
  <c r="CN457" i="8"/>
  <c r="CN316" i="8"/>
  <c r="CN391" i="8"/>
  <c r="CN186" i="8"/>
  <c r="CN352" i="8"/>
  <c r="CN238" i="8"/>
  <c r="CN453" i="8"/>
  <c r="CN503" i="8"/>
  <c r="CN243" i="8"/>
  <c r="CN161" i="8"/>
  <c r="CN286" i="8"/>
  <c r="CN362" i="8"/>
  <c r="CN292" i="8"/>
  <c r="CM30" i="8"/>
  <c r="CO15" i="8"/>
  <c r="CN442" i="8"/>
  <c r="CN327" i="8"/>
  <c r="CN277" i="8"/>
  <c r="CN301" i="8"/>
  <c r="CN178" i="8"/>
  <c r="CN463" i="8"/>
  <c r="CN328" i="8"/>
  <c r="CN276" i="8"/>
  <c r="CN366" i="8"/>
  <c r="CN192" i="8"/>
  <c r="CN397" i="8"/>
  <c r="CN157" i="8"/>
  <c r="CN176" i="8"/>
  <c r="CN498" i="8"/>
  <c r="CN203" i="8"/>
  <c r="CJ40" i="8"/>
  <c r="CN403" i="8"/>
  <c r="CN512" i="8"/>
  <c r="CN482" i="8"/>
  <c r="CN308" i="8"/>
  <c r="CN148" i="8"/>
  <c r="CN501" i="8"/>
  <c r="CN492" i="8"/>
  <c r="CN471" i="8"/>
  <c r="CN502" i="8"/>
  <c r="BW105" i="8"/>
  <c r="CN448" i="8"/>
  <c r="CN298" i="8"/>
  <c r="CN158" i="8"/>
  <c r="CN427" i="8"/>
  <c r="CN323" i="8"/>
  <c r="CB80" i="8"/>
  <c r="CN321" i="8"/>
  <c r="CN467" i="8"/>
  <c r="CN458" i="8"/>
  <c r="CN256" i="8"/>
  <c r="CN153" i="8"/>
  <c r="CN351" i="8"/>
  <c r="CN257" i="8"/>
  <c r="CN337" i="8"/>
  <c r="CF60" i="8"/>
  <c r="CN201" i="8"/>
  <c r="CN441" i="8"/>
  <c r="CN347" i="8"/>
  <c r="CN476" i="8"/>
  <c r="CN406" i="8"/>
  <c r="CN261" i="8"/>
  <c r="CN382" i="8"/>
  <c r="CN233" i="8"/>
  <c r="CI45" i="8"/>
  <c r="CE65" i="8"/>
  <c r="CN246" i="8"/>
  <c r="CN202" i="8"/>
  <c r="CN387" i="8"/>
  <c r="CN141" i="8"/>
  <c r="CN113" i="8"/>
  <c r="CN281" i="8"/>
  <c r="CN272" i="8"/>
  <c r="CN182" i="8"/>
  <c r="CN422" i="8"/>
  <c r="CN181" i="8"/>
  <c r="CN431" i="8"/>
  <c r="CN177" i="8"/>
  <c r="CN416" i="8"/>
  <c r="CN293" i="8"/>
  <c r="CN376" i="8"/>
  <c r="CN123" i="8"/>
  <c r="CN262" i="8"/>
  <c r="CN132" i="8"/>
  <c r="CN346" i="8"/>
  <c r="CN127" i="8"/>
  <c r="CN388" i="8"/>
  <c r="CN311" i="8"/>
  <c r="CN152" i="8"/>
  <c r="CN282" i="8"/>
  <c r="CN312" i="8"/>
  <c r="CN396" i="8"/>
  <c r="CN237" i="8"/>
  <c r="CN358" i="8"/>
  <c r="CN436" i="8"/>
  <c r="CN223" i="8"/>
  <c r="CN287" i="8"/>
  <c r="BZ90" i="8"/>
  <c r="CN473" i="8"/>
  <c r="CN418" i="8"/>
  <c r="CN381" i="8"/>
  <c r="CN461" i="8"/>
  <c r="CN116" i="8"/>
  <c r="BX100" i="8"/>
  <c r="CN478" i="8"/>
  <c r="CN363" i="8"/>
  <c r="CN353" i="8"/>
  <c r="CN196" i="8"/>
  <c r="CN142" i="8"/>
  <c r="CN348" i="8"/>
  <c r="CN143" i="8"/>
  <c r="CN131" i="8"/>
  <c r="CN156" i="8"/>
  <c r="CN227" i="8"/>
  <c r="CN326" i="8"/>
  <c r="CN242" i="8"/>
  <c r="CN456" i="8"/>
  <c r="CN437" i="8"/>
  <c r="CN128" i="8"/>
  <c r="CN111" i="8"/>
  <c r="CN213" i="8"/>
  <c r="CN253" i="8"/>
  <c r="CN317" i="8"/>
  <c r="CN372" i="8"/>
  <c r="CN412" i="8"/>
  <c r="CN306" i="8"/>
  <c r="CN378" i="8"/>
  <c r="CN496" i="8"/>
  <c r="CN303" i="8"/>
  <c r="CN121" i="8"/>
  <c r="CN172" i="8"/>
  <c r="CN332" i="8"/>
  <c r="CN162" i="8"/>
  <c r="CN288" i="8"/>
  <c r="CN248" i="8"/>
  <c r="CN247" i="8"/>
  <c r="BW110" i="8"/>
  <c r="CN216" i="8"/>
  <c r="CN408" i="8"/>
  <c r="CN506" i="8"/>
  <c r="CN443" i="8"/>
  <c r="CN138" i="8"/>
  <c r="CN221" i="8"/>
  <c r="CN228" i="8"/>
  <c r="CN296" i="8"/>
  <c r="CN278" i="8"/>
  <c r="CN447" i="8"/>
  <c r="CN168" i="8"/>
  <c r="CN508" i="8"/>
  <c r="CN151" i="8"/>
  <c r="CN241" i="8"/>
  <c r="CN357" i="8"/>
  <c r="CN122" i="8"/>
  <c r="CN266" i="8"/>
  <c r="CN446" i="8"/>
  <c r="CN413" i="8"/>
  <c r="CN126" i="8"/>
  <c r="CN341" i="8"/>
  <c r="CN173" i="8"/>
  <c r="CN302" i="8"/>
  <c r="CN433" i="8"/>
  <c r="CN356" i="8"/>
  <c r="CN407" i="8"/>
  <c r="CN267" i="8"/>
  <c r="CN251" i="8"/>
  <c r="CN507" i="8"/>
  <c r="CN497" i="8"/>
  <c r="CN313" i="8"/>
  <c r="CN193" i="8"/>
  <c r="CN163" i="8"/>
  <c r="CN371" i="8"/>
  <c r="CN167" i="8"/>
  <c r="CN212" i="8"/>
  <c r="CN432" i="8"/>
  <c r="CN258" i="8"/>
  <c r="CN207" i="8"/>
  <c r="CN367" i="8"/>
  <c r="CN183" i="8"/>
  <c r="CN513" i="8"/>
  <c r="CN20" i="8"/>
  <c r="CN466" i="8"/>
  <c r="CN426" i="8"/>
  <c r="CC75" i="8"/>
  <c r="CN373" i="8"/>
  <c r="CN481" i="8"/>
  <c r="CN147" i="8"/>
  <c r="CN191" i="8"/>
  <c r="BY95" i="8"/>
  <c r="AI10" i="8"/>
  <c r="CO188" i="8" l="1"/>
  <c r="CO373" i="8"/>
  <c r="CD75" i="8"/>
  <c r="CO513" i="8"/>
  <c r="CO258" i="8"/>
  <c r="CO371" i="8"/>
  <c r="CO407" i="8"/>
  <c r="CO173" i="8"/>
  <c r="CO446" i="8"/>
  <c r="CO447" i="8"/>
  <c r="CO248" i="8"/>
  <c r="CO147" i="8"/>
  <c r="CO426" i="8"/>
  <c r="CO183" i="8"/>
  <c r="CO432" i="8"/>
  <c r="CO163" i="8"/>
  <c r="CO507" i="8"/>
  <c r="CO356" i="8"/>
  <c r="CO341" i="8"/>
  <c r="CO266" i="8"/>
  <c r="CO151" i="8"/>
  <c r="CO278" i="8"/>
  <c r="CO138" i="8"/>
  <c r="CO216" i="8"/>
  <c r="CO288" i="8"/>
  <c r="CO121" i="8"/>
  <c r="CO306" i="8"/>
  <c r="CO253" i="8"/>
  <c r="CO437" i="8"/>
  <c r="CO227" i="8"/>
  <c r="CO348" i="8"/>
  <c r="CO363" i="8"/>
  <c r="CO461" i="8"/>
  <c r="CA90" i="8"/>
  <c r="CO358" i="8"/>
  <c r="CO282" i="8"/>
  <c r="CO127" i="8"/>
  <c r="CO123" i="8"/>
  <c r="CO177" i="8"/>
  <c r="CO182" i="8"/>
  <c r="CO141" i="8"/>
  <c r="CF65" i="8"/>
  <c r="CO261" i="8"/>
  <c r="CO441" i="8"/>
  <c r="CO257" i="8"/>
  <c r="CO458" i="8"/>
  <c r="CO323" i="8"/>
  <c r="CO448" i="8"/>
  <c r="CO492" i="8"/>
  <c r="CO482" i="8"/>
  <c r="CO203" i="8"/>
  <c r="CO397" i="8"/>
  <c r="CO328" i="8"/>
  <c r="CO277" i="8"/>
  <c r="CN30" i="8"/>
  <c r="CO161" i="8"/>
  <c r="CO238" i="8"/>
  <c r="CO316" i="8"/>
  <c r="CO137" i="8"/>
  <c r="CO232" i="8"/>
  <c r="CO166" i="8"/>
  <c r="CO468" i="8"/>
  <c r="CO171" i="8"/>
  <c r="CO386" i="8"/>
  <c r="CO383" i="8"/>
  <c r="CO361" i="8"/>
  <c r="CL35" i="8"/>
  <c r="CO283" i="8"/>
  <c r="CO488" i="8"/>
  <c r="CO331" i="8"/>
  <c r="CO208" i="8"/>
  <c r="CO483" i="8"/>
  <c r="CO342" i="8"/>
  <c r="CH55" i="8"/>
  <c r="CO423" i="8"/>
  <c r="CO411" i="8"/>
  <c r="CO481" i="8"/>
  <c r="CO466" i="8"/>
  <c r="CO367" i="8"/>
  <c r="CO212" i="8"/>
  <c r="CO193" i="8"/>
  <c r="CO251" i="8"/>
  <c r="CO433" i="8"/>
  <c r="CO126" i="8"/>
  <c r="CO122" i="8"/>
  <c r="CO508" i="8"/>
  <c r="CO296" i="8"/>
  <c r="CO443" i="8"/>
  <c r="BX110" i="8"/>
  <c r="CO162" i="8"/>
  <c r="CO303" i="8"/>
  <c r="CO412" i="8"/>
  <c r="CO213" i="8"/>
  <c r="CO456" i="8"/>
  <c r="CO156" i="8"/>
  <c r="CO142" i="8"/>
  <c r="CO478" i="8"/>
  <c r="CO381" i="8"/>
  <c r="CO287" i="8"/>
  <c r="CO237" i="8"/>
  <c r="CO152" i="8"/>
  <c r="CO346" i="8"/>
  <c r="CO376" i="8"/>
  <c r="CO431" i="8"/>
  <c r="CO272" i="8"/>
  <c r="CO387" i="8"/>
  <c r="CJ45" i="8"/>
  <c r="CO406" i="8"/>
  <c r="CO201" i="8"/>
  <c r="CO351" i="8"/>
  <c r="CO467" i="8"/>
  <c r="CO427" i="8"/>
  <c r="BX105" i="8"/>
  <c r="CO501" i="8"/>
  <c r="CO512" i="8"/>
  <c r="CO498" i="8"/>
  <c r="CO192" i="8"/>
  <c r="CO463" i="8"/>
  <c r="CO327" i="8"/>
  <c r="CO292" i="8"/>
  <c r="CO243" i="8"/>
  <c r="CO352" i="8"/>
  <c r="CO457" i="8"/>
  <c r="CO318" i="8"/>
  <c r="CO133" i="8"/>
  <c r="CO368" i="8"/>
  <c r="CO451" i="8"/>
  <c r="CO486" i="8"/>
  <c r="CO198" i="8"/>
  <c r="CO462" i="8"/>
  <c r="CO322" i="8"/>
  <c r="CO146" i="8"/>
  <c r="CO392" i="8"/>
  <c r="CO206" i="8"/>
  <c r="CO472" i="8"/>
  <c r="CO491" i="8"/>
  <c r="CO268" i="8"/>
  <c r="CN25" i="8"/>
  <c r="CO487" i="8"/>
  <c r="CO291" i="8"/>
  <c r="CO297" i="8"/>
  <c r="CO20" i="8"/>
  <c r="CO207" i="8"/>
  <c r="CO167" i="8"/>
  <c r="CO313" i="8"/>
  <c r="CO267" i="8"/>
  <c r="CO302" i="8"/>
  <c r="CO413" i="8"/>
  <c r="CO357" i="8"/>
  <c r="CO168" i="8"/>
  <c r="CO228" i="8"/>
  <c r="CO506" i="8"/>
  <c r="CO247" i="8"/>
  <c r="CO332" i="8"/>
  <c r="CO496" i="8"/>
  <c r="CO372" i="8"/>
  <c r="CO111" i="8"/>
  <c r="CO242" i="8"/>
  <c r="CO131" i="8"/>
  <c r="CO196" i="8"/>
  <c r="BY100" i="8"/>
  <c r="CO418" i="8"/>
  <c r="CO223" i="8"/>
  <c r="CO396" i="8"/>
  <c r="CO311" i="8"/>
  <c r="CO132" i="8"/>
  <c r="CO293" i="8"/>
  <c r="CO181" i="8"/>
  <c r="CO281" i="8"/>
  <c r="CO202" i="8"/>
  <c r="CO233" i="8"/>
  <c r="CO476" i="8"/>
  <c r="CG60" i="8"/>
  <c r="CO153" i="8"/>
  <c r="CO321" i="8"/>
  <c r="CO158" i="8"/>
  <c r="CO502" i="8"/>
  <c r="CO148" i="8"/>
  <c r="CO403" i="8"/>
  <c r="CO176" i="8"/>
  <c r="CO366" i="8"/>
  <c r="CO178" i="8"/>
  <c r="CO442" i="8"/>
  <c r="CO362" i="8"/>
  <c r="CO503" i="8"/>
  <c r="CO186" i="8"/>
  <c r="CO401" i="8"/>
  <c r="CE70" i="8"/>
  <c r="CB85" i="8"/>
  <c r="CO252" i="8"/>
  <c r="CO136" i="8"/>
  <c r="CO217" i="8"/>
  <c r="CO343" i="8"/>
  <c r="CO393" i="8"/>
  <c r="CO377" i="8"/>
  <c r="CO452" i="8"/>
  <c r="CO477" i="8"/>
  <c r="CO226" i="8"/>
  <c r="CO428" i="8"/>
  <c r="CO398" i="8"/>
  <c r="CO118" i="8"/>
  <c r="CO187" i="8"/>
  <c r="CO271" i="8"/>
  <c r="CO307" i="8"/>
  <c r="CO218" i="8"/>
  <c r="BZ95" i="8"/>
  <c r="CO191" i="8"/>
  <c r="CO497" i="8"/>
  <c r="CO241" i="8"/>
  <c r="CO221" i="8"/>
  <c r="CO408" i="8"/>
  <c r="CO172" i="8"/>
  <c r="CO378" i="8"/>
  <c r="CO317" i="8"/>
  <c r="CO128" i="8"/>
  <c r="CO326" i="8"/>
  <c r="CO143" i="8"/>
  <c r="CO353" i="8"/>
  <c r="CO116" i="8"/>
  <c r="CO473" i="8"/>
  <c r="CO436" i="8"/>
  <c r="CO312" i="8"/>
  <c r="CO388" i="8"/>
  <c r="CO262" i="8"/>
  <c r="CO416" i="8"/>
  <c r="CO422" i="8"/>
  <c r="CO113" i="8"/>
  <c r="CO246" i="8"/>
  <c r="CO382" i="8"/>
  <c r="CO347" i="8"/>
  <c r="CO337" i="8"/>
  <c r="CO256" i="8"/>
  <c r="CC80" i="8"/>
  <c r="CO298" i="8"/>
  <c r="CO471" i="8"/>
  <c r="CO308" i="8"/>
  <c r="CK40" i="8"/>
  <c r="CO157" i="8"/>
  <c r="CO276" i="8"/>
  <c r="CO301" i="8"/>
  <c r="D16" i="8"/>
  <c r="CO286" i="8"/>
  <c r="CO453" i="8"/>
  <c r="CO391" i="8"/>
  <c r="CO117" i="8"/>
  <c r="CO211" i="8"/>
  <c r="CO336" i="8"/>
  <c r="CO231" i="8"/>
  <c r="CO493" i="8"/>
  <c r="CO511" i="8"/>
  <c r="CO438" i="8"/>
  <c r="CO112" i="8"/>
  <c r="CI50" i="8"/>
  <c r="CO273" i="8"/>
  <c r="CO263" i="8"/>
  <c r="CO197" i="8"/>
  <c r="CO402" i="8"/>
  <c r="CO421" i="8"/>
  <c r="CO338" i="8"/>
  <c r="CO236" i="8"/>
  <c r="CO417" i="8"/>
  <c r="CO222" i="8"/>
  <c r="CO333" i="8"/>
  <c r="AJ10" i="8"/>
  <c r="CK45" i="8" l="1"/>
  <c r="CM35" i="8"/>
  <c r="CA95" i="8"/>
  <c r="CL40" i="8"/>
  <c r="CC85" i="8"/>
  <c r="CH60" i="8"/>
  <c r="BZ100" i="8"/>
  <c r="BY105" i="8"/>
  <c r="BY110" i="8"/>
  <c r="E16" i="8"/>
  <c r="CD80" i="8"/>
  <c r="CJ50" i="8"/>
  <c r="CF70" i="8"/>
  <c r="CE75" i="8"/>
  <c r="CO30" i="8"/>
  <c r="D21" i="8"/>
  <c r="CO25" i="8"/>
  <c r="CI55" i="8"/>
  <c r="CG65" i="8"/>
  <c r="CB90" i="8"/>
  <c r="AK10" i="8"/>
  <c r="CC90" i="8" l="1"/>
  <c r="CK50" i="8"/>
  <c r="BZ105" i="8"/>
  <c r="CM40" i="8"/>
  <c r="E21" i="8"/>
  <c r="CH65" i="8"/>
  <c r="D31" i="8"/>
  <c r="CA100" i="8"/>
  <c r="CB95" i="8"/>
  <c r="CE80" i="8"/>
  <c r="CJ55" i="8"/>
  <c r="F16" i="8"/>
  <c r="CI60" i="8"/>
  <c r="CN35" i="8"/>
  <c r="CF75" i="8"/>
  <c r="D26" i="8"/>
  <c r="CG70" i="8"/>
  <c r="BZ110" i="8"/>
  <c r="CD85" i="8"/>
  <c r="CL45" i="8"/>
  <c r="AL10" i="8"/>
  <c r="G16" i="8" l="1"/>
  <c r="CB100" i="8"/>
  <c r="CN40" i="8"/>
  <c r="CM45" i="8"/>
  <c r="CE85" i="8"/>
  <c r="CK55" i="8"/>
  <c r="CA105" i="8"/>
  <c r="E31" i="8"/>
  <c r="E26" i="8"/>
  <c r="CA110" i="8"/>
  <c r="CF80" i="8"/>
  <c r="CI65" i="8"/>
  <c r="CL50" i="8"/>
  <c r="CG75" i="8"/>
  <c r="CO35" i="8"/>
  <c r="CH70" i="8"/>
  <c r="CJ60" i="8"/>
  <c r="CC95" i="8"/>
  <c r="F21" i="8"/>
  <c r="CD90" i="8"/>
  <c r="AM10" i="8"/>
  <c r="F31" i="8" l="1"/>
  <c r="CN45" i="8"/>
  <c r="CE90" i="8"/>
  <c r="D36" i="8"/>
  <c r="CB105" i="8"/>
  <c r="CO40" i="8"/>
  <c r="CG80" i="8"/>
  <c r="CI70" i="8"/>
  <c r="G21" i="8"/>
  <c r="CH75" i="8"/>
  <c r="CB110" i="8"/>
  <c r="CL55" i="8"/>
  <c r="CC100" i="8"/>
  <c r="CJ65" i="8"/>
  <c r="CD95" i="8"/>
  <c r="CK60" i="8"/>
  <c r="CM50" i="8"/>
  <c r="F26" i="8"/>
  <c r="CF85" i="8"/>
  <c r="H16" i="8"/>
  <c r="AN10" i="8"/>
  <c r="I16" i="8" l="1"/>
  <c r="E36" i="8"/>
  <c r="CL60" i="8"/>
  <c r="CC110" i="8"/>
  <c r="CH80" i="8"/>
  <c r="CF90" i="8"/>
  <c r="CE95" i="8"/>
  <c r="CM55" i="8"/>
  <c r="G26" i="8"/>
  <c r="CI75" i="8"/>
  <c r="D41" i="8"/>
  <c r="CO45" i="8"/>
  <c r="CJ70" i="8"/>
  <c r="CK65" i="8"/>
  <c r="CG85" i="8"/>
  <c r="CN50" i="8"/>
  <c r="CD100" i="8"/>
  <c r="H21" i="8"/>
  <c r="CC105" i="8"/>
  <c r="G31" i="8"/>
  <c r="AO10" i="8"/>
  <c r="D46" i="8" l="1"/>
  <c r="CN55" i="8"/>
  <c r="CD110" i="8"/>
  <c r="H31" i="8"/>
  <c r="CH85" i="8"/>
  <c r="CF95" i="8"/>
  <c r="CM60" i="8"/>
  <c r="E41" i="8"/>
  <c r="CL65" i="8"/>
  <c r="CG90" i="8"/>
  <c r="F36" i="8"/>
  <c r="CO50" i="8"/>
  <c r="I21" i="8"/>
  <c r="CJ75" i="8"/>
  <c r="CD105" i="8"/>
  <c r="CE100" i="8"/>
  <c r="CK70" i="8"/>
  <c r="H26" i="8"/>
  <c r="CI80" i="8"/>
  <c r="J16" i="8"/>
  <c r="AP10" i="8"/>
  <c r="D51" i="8" l="1"/>
  <c r="F41" i="8"/>
  <c r="I31" i="8"/>
  <c r="CE105" i="8"/>
  <c r="CN60" i="8"/>
  <c r="CE110" i="8"/>
  <c r="CF100" i="8"/>
  <c r="G36" i="8"/>
  <c r="K16" i="8"/>
  <c r="CK75" i="8"/>
  <c r="CH90" i="8"/>
  <c r="CG95" i="8"/>
  <c r="CO55" i="8"/>
  <c r="CJ80" i="8"/>
  <c r="I26" i="8"/>
  <c r="CL70" i="8"/>
  <c r="J21" i="8"/>
  <c r="CM65" i="8"/>
  <c r="CI85" i="8"/>
  <c r="E46" i="8"/>
  <c r="AQ10" i="8"/>
  <c r="F46" i="8" l="1"/>
  <c r="H36" i="8"/>
  <c r="CF105" i="8"/>
  <c r="CM70" i="8"/>
  <c r="J26" i="8"/>
  <c r="CG100" i="8"/>
  <c r="J31" i="8"/>
  <c r="CI90" i="8"/>
  <c r="CJ85" i="8"/>
  <c r="CN65" i="8"/>
  <c r="CL75" i="8"/>
  <c r="CF110" i="8"/>
  <c r="G41" i="8"/>
  <c r="CH95" i="8"/>
  <c r="CK80" i="8"/>
  <c r="K21" i="8"/>
  <c r="D56" i="8"/>
  <c r="L16" i="8"/>
  <c r="CO60" i="8"/>
  <c r="E51" i="8"/>
  <c r="AR10" i="8"/>
  <c r="CG110" i="8" l="1"/>
  <c r="CJ90" i="8"/>
  <c r="CN70" i="8"/>
  <c r="F51" i="8"/>
  <c r="D61" i="8"/>
  <c r="CM75" i="8"/>
  <c r="K31" i="8"/>
  <c r="CG105" i="8"/>
  <c r="CL80" i="8"/>
  <c r="L21" i="8"/>
  <c r="M16" i="8"/>
  <c r="CI95" i="8"/>
  <c r="CO65" i="8"/>
  <c r="CH100" i="8"/>
  <c r="I36" i="8"/>
  <c r="E56" i="8"/>
  <c r="H41" i="8"/>
  <c r="CK85" i="8"/>
  <c r="K26" i="8"/>
  <c r="G46" i="8"/>
  <c r="AS10" i="8"/>
  <c r="H46" i="8" l="1"/>
  <c r="CH105" i="8"/>
  <c r="G51" i="8"/>
  <c r="L26" i="8"/>
  <c r="L31" i="8"/>
  <c r="CO70" i="8"/>
  <c r="CJ95" i="8"/>
  <c r="J36" i="8"/>
  <c r="N16" i="8"/>
  <c r="CL85" i="8"/>
  <c r="M21" i="8"/>
  <c r="CN75" i="8"/>
  <c r="CK90" i="8"/>
  <c r="F56" i="8"/>
  <c r="CI100" i="8"/>
  <c r="I41" i="8"/>
  <c r="D66" i="8"/>
  <c r="CM80" i="8"/>
  <c r="E61" i="8"/>
  <c r="CH110" i="8"/>
  <c r="AT10" i="8"/>
  <c r="CI110" i="8" l="1"/>
  <c r="J41" i="8"/>
  <c r="CO75" i="8"/>
  <c r="K36" i="8"/>
  <c r="M26" i="8"/>
  <c r="F61" i="8"/>
  <c r="N21" i="8"/>
  <c r="CK95" i="8"/>
  <c r="H51" i="8"/>
  <c r="CJ100" i="8"/>
  <c r="CN80" i="8"/>
  <c r="G56" i="8"/>
  <c r="CM85" i="8"/>
  <c r="D71" i="8"/>
  <c r="CI105" i="8"/>
  <c r="E66" i="8"/>
  <c r="CL90" i="8"/>
  <c r="O16" i="8"/>
  <c r="M31" i="8"/>
  <c r="I46" i="8"/>
  <c r="AU10" i="8"/>
  <c r="F66" i="8" l="1"/>
  <c r="CL95" i="8"/>
  <c r="L36" i="8"/>
  <c r="CO80" i="8"/>
  <c r="O21" i="8"/>
  <c r="D76" i="8"/>
  <c r="J46" i="8"/>
  <c r="E71" i="8"/>
  <c r="CK100" i="8"/>
  <c r="G61" i="8"/>
  <c r="K41" i="8"/>
  <c r="CJ105" i="8"/>
  <c r="P16" i="8"/>
  <c r="H56" i="8"/>
  <c r="N31" i="8"/>
  <c r="CM90" i="8"/>
  <c r="CN85" i="8"/>
  <c r="I51" i="8"/>
  <c r="N26" i="8"/>
  <c r="CJ110" i="8"/>
  <c r="AV10" i="8"/>
  <c r="CK110" i="8" l="1"/>
  <c r="F71" i="8"/>
  <c r="D81" i="8"/>
  <c r="CN90" i="8"/>
  <c r="O26" i="8"/>
  <c r="O31" i="8"/>
  <c r="L41" i="8"/>
  <c r="K46" i="8"/>
  <c r="M36" i="8"/>
  <c r="CK105" i="8"/>
  <c r="I56" i="8"/>
  <c r="E76" i="8"/>
  <c r="CM95" i="8"/>
  <c r="J51" i="8"/>
  <c r="H61" i="8"/>
  <c r="CO85" i="8"/>
  <c r="Q16" i="8"/>
  <c r="CL100" i="8"/>
  <c r="P21" i="8"/>
  <c r="G66" i="8"/>
  <c r="AW10" i="8"/>
  <c r="R16" i="8" l="1"/>
  <c r="H66" i="8"/>
  <c r="L46" i="8"/>
  <c r="CO90" i="8"/>
  <c r="I61" i="8"/>
  <c r="E81" i="8"/>
  <c r="F76" i="8"/>
  <c r="Q21" i="8"/>
  <c r="D86" i="8"/>
  <c r="J56" i="8"/>
  <c r="CM100" i="8"/>
  <c r="K51" i="8"/>
  <c r="CL105" i="8"/>
  <c r="P31" i="8"/>
  <c r="G71" i="8"/>
  <c r="CN95" i="8"/>
  <c r="M41" i="8"/>
  <c r="N36" i="8"/>
  <c r="P26" i="8"/>
  <c r="CL110" i="8"/>
  <c r="AX10" i="8"/>
  <c r="CO95" i="8" l="1"/>
  <c r="R21" i="8"/>
  <c r="D91" i="8"/>
  <c r="CM110" i="8"/>
  <c r="Q26" i="8"/>
  <c r="CN100" i="8"/>
  <c r="G76" i="8"/>
  <c r="M46" i="8"/>
  <c r="L51" i="8"/>
  <c r="N41" i="8"/>
  <c r="O36" i="8"/>
  <c r="Q31" i="8"/>
  <c r="K56" i="8"/>
  <c r="F81" i="8"/>
  <c r="I66" i="8"/>
  <c r="H71" i="8"/>
  <c r="CM105" i="8"/>
  <c r="E86" i="8"/>
  <c r="J61" i="8"/>
  <c r="S16" i="8"/>
  <c r="AY10" i="8"/>
  <c r="R31" i="8" l="1"/>
  <c r="N46" i="8"/>
  <c r="CN110" i="8"/>
  <c r="K61" i="8"/>
  <c r="H76" i="8"/>
  <c r="E91" i="8"/>
  <c r="P36" i="8"/>
  <c r="T16" i="8"/>
  <c r="F86" i="8"/>
  <c r="G81" i="8"/>
  <c r="O41" i="8"/>
  <c r="CO100" i="8"/>
  <c r="S21" i="8"/>
  <c r="I71" i="8"/>
  <c r="J66" i="8"/>
  <c r="CN105" i="8"/>
  <c r="L56" i="8"/>
  <c r="M51" i="8"/>
  <c r="R26" i="8"/>
  <c r="D96" i="8"/>
  <c r="AZ10" i="8"/>
  <c r="D101" i="8" l="1"/>
  <c r="U16" i="8"/>
  <c r="L61" i="8"/>
  <c r="K66" i="8"/>
  <c r="P41" i="8"/>
  <c r="Q36" i="8"/>
  <c r="CO110" i="8"/>
  <c r="N51" i="8"/>
  <c r="J71" i="8"/>
  <c r="H81" i="8"/>
  <c r="F91" i="8"/>
  <c r="O46" i="8"/>
  <c r="E96" i="8"/>
  <c r="S26" i="8"/>
  <c r="CO105" i="8"/>
  <c r="M56" i="8"/>
  <c r="T21" i="8"/>
  <c r="G86" i="8"/>
  <c r="I76" i="8"/>
  <c r="S31" i="8"/>
  <c r="BA10" i="8"/>
  <c r="N56" i="8" l="1"/>
  <c r="P46" i="8"/>
  <c r="O51" i="8"/>
  <c r="L66" i="8"/>
  <c r="T31" i="8"/>
  <c r="J76" i="8"/>
  <c r="M61" i="8"/>
  <c r="D106" i="8"/>
  <c r="H86" i="8"/>
  <c r="T26" i="8"/>
  <c r="I81" i="8"/>
  <c r="R36" i="8"/>
  <c r="V16" i="8"/>
  <c r="G91" i="8"/>
  <c r="U21" i="8"/>
  <c r="F96" i="8"/>
  <c r="K71" i="8"/>
  <c r="Q41" i="8"/>
  <c r="E101" i="8"/>
  <c r="BB10" i="8"/>
  <c r="E106" i="8" l="1"/>
  <c r="M66" i="8"/>
  <c r="V21" i="8"/>
  <c r="J81" i="8"/>
  <c r="N61" i="8"/>
  <c r="P51" i="8"/>
  <c r="G96" i="8"/>
  <c r="S36" i="8"/>
  <c r="R41" i="8"/>
  <c r="H91" i="8"/>
  <c r="U26" i="8"/>
  <c r="K76" i="8"/>
  <c r="Q46" i="8"/>
  <c r="F101" i="8"/>
  <c r="L71" i="8"/>
  <c r="W16" i="8"/>
  <c r="I86" i="8"/>
  <c r="U31" i="8"/>
  <c r="O56" i="8"/>
  <c r="BC10" i="8"/>
  <c r="X16" i="8" l="1"/>
  <c r="L76" i="8"/>
  <c r="T36" i="8"/>
  <c r="K81" i="8"/>
  <c r="P56" i="8"/>
  <c r="M71" i="8"/>
  <c r="V26" i="8"/>
  <c r="H96" i="8"/>
  <c r="W21" i="8"/>
  <c r="V31" i="8"/>
  <c r="G101" i="8"/>
  <c r="I91" i="8"/>
  <c r="Q51" i="8"/>
  <c r="N66" i="8"/>
  <c r="J86" i="8"/>
  <c r="R46" i="8"/>
  <c r="S41" i="8"/>
  <c r="O61" i="8"/>
  <c r="F106" i="8"/>
  <c r="BD10" i="8"/>
  <c r="S46" i="8" l="1"/>
  <c r="I96" i="8"/>
  <c r="L81" i="8"/>
  <c r="J91" i="8"/>
  <c r="G106" i="8"/>
  <c r="W26" i="8"/>
  <c r="U36" i="8"/>
  <c r="H101" i="8"/>
  <c r="P61" i="8"/>
  <c r="O66" i="8"/>
  <c r="W31" i="8"/>
  <c r="N71" i="8"/>
  <c r="M76" i="8"/>
  <c r="K86" i="8"/>
  <c r="T41" i="8"/>
  <c r="R51" i="8"/>
  <c r="X21" i="8"/>
  <c r="Q56" i="8"/>
  <c r="Y16" i="8"/>
  <c r="BE10" i="8"/>
  <c r="I101" i="8" l="1"/>
  <c r="K91" i="8"/>
  <c r="S51" i="8"/>
  <c r="Z16" i="8"/>
  <c r="U41" i="8"/>
  <c r="X31" i="8"/>
  <c r="V36" i="8"/>
  <c r="M81" i="8"/>
  <c r="R56" i="8"/>
  <c r="L86" i="8"/>
  <c r="P66" i="8"/>
  <c r="X26" i="8"/>
  <c r="J96" i="8"/>
  <c r="O71" i="8"/>
  <c r="Y21" i="8"/>
  <c r="N76" i="8"/>
  <c r="Q61" i="8"/>
  <c r="H106" i="8"/>
  <c r="T46" i="8"/>
  <c r="BF10" i="8"/>
  <c r="Y26" i="8" l="1"/>
  <c r="N81" i="8"/>
  <c r="AA16" i="8"/>
  <c r="U46" i="8"/>
  <c r="Z21" i="8"/>
  <c r="Q66" i="8"/>
  <c r="W36" i="8"/>
  <c r="T51" i="8"/>
  <c r="I106" i="8"/>
  <c r="P71" i="8"/>
  <c r="M86" i="8"/>
  <c r="Y31" i="8"/>
  <c r="L91" i="8"/>
  <c r="O76" i="8"/>
  <c r="R61" i="8"/>
  <c r="K96" i="8"/>
  <c r="S56" i="8"/>
  <c r="V41" i="8"/>
  <c r="J101" i="8"/>
  <c r="BG10" i="8"/>
  <c r="L96" i="8" l="1"/>
  <c r="U51" i="8"/>
  <c r="V46" i="8"/>
  <c r="K101" i="8"/>
  <c r="N86" i="8"/>
  <c r="X36" i="8"/>
  <c r="AB16" i="8"/>
  <c r="Z31" i="8"/>
  <c r="W41" i="8"/>
  <c r="P76" i="8"/>
  <c r="Q71" i="8"/>
  <c r="R66" i="8"/>
  <c r="O81" i="8"/>
  <c r="S61" i="8"/>
  <c r="T56" i="8"/>
  <c r="M91" i="8"/>
  <c r="J106" i="8"/>
  <c r="AA21" i="8"/>
  <c r="Z26" i="8"/>
  <c r="BH10" i="8"/>
  <c r="AA31" i="8" l="1"/>
  <c r="L101" i="8"/>
  <c r="S66" i="8"/>
  <c r="AA26" i="8"/>
  <c r="U56" i="8"/>
  <c r="R71" i="8"/>
  <c r="AC16" i="8"/>
  <c r="W46" i="8"/>
  <c r="N91" i="8"/>
  <c r="AB21" i="8"/>
  <c r="T61" i="8"/>
  <c r="Q76" i="8"/>
  <c r="Y36" i="8"/>
  <c r="V51" i="8"/>
  <c r="K106" i="8"/>
  <c r="P81" i="8"/>
  <c r="X41" i="8"/>
  <c r="O86" i="8"/>
  <c r="M96" i="8"/>
  <c r="BI10" i="8"/>
  <c r="R76" i="8" l="1"/>
  <c r="X46" i="8"/>
  <c r="AB26" i="8"/>
  <c r="L106" i="8"/>
  <c r="U61" i="8"/>
  <c r="AD16" i="8"/>
  <c r="T66" i="8"/>
  <c r="P86" i="8"/>
  <c r="W51" i="8"/>
  <c r="AC21" i="8"/>
  <c r="S71" i="8"/>
  <c r="M101" i="8"/>
  <c r="N96" i="8"/>
  <c r="Q81" i="8"/>
  <c r="Y41" i="8"/>
  <c r="Z36" i="8"/>
  <c r="O91" i="8"/>
  <c r="V56" i="8"/>
  <c r="AB31" i="8"/>
  <c r="BJ10" i="8"/>
  <c r="AA36" i="8" l="1"/>
  <c r="N101" i="8"/>
  <c r="Q86" i="8"/>
  <c r="M106" i="8"/>
  <c r="Z41" i="8"/>
  <c r="T71" i="8"/>
  <c r="U66" i="8"/>
  <c r="AC26" i="8"/>
  <c r="AC31" i="8"/>
  <c r="W56" i="8"/>
  <c r="R81" i="8"/>
  <c r="AD21" i="8"/>
  <c r="AE16" i="8"/>
  <c r="Y46" i="8"/>
  <c r="P91" i="8"/>
  <c r="O96" i="8"/>
  <c r="X51" i="8"/>
  <c r="V61" i="8"/>
  <c r="S76" i="8"/>
  <c r="BK10" i="8"/>
  <c r="AE21" i="8" l="1"/>
  <c r="AD26" i="8"/>
  <c r="N106" i="8"/>
  <c r="Q91" i="8"/>
  <c r="S81" i="8"/>
  <c r="V66" i="8"/>
  <c r="R86" i="8"/>
  <c r="P96" i="8"/>
  <c r="W61" i="8"/>
  <c r="Z46" i="8"/>
  <c r="X56" i="8"/>
  <c r="U71" i="8"/>
  <c r="O101" i="8"/>
  <c r="T76" i="8"/>
  <c r="Y51" i="8"/>
  <c r="AF16" i="8"/>
  <c r="AD31" i="8"/>
  <c r="AA41" i="8"/>
  <c r="AB36" i="8"/>
  <c r="BL10" i="8"/>
  <c r="V71" i="8" l="1"/>
  <c r="Q96" i="8"/>
  <c r="R91" i="8"/>
  <c r="AC36" i="8"/>
  <c r="Z51" i="8"/>
  <c r="Y56" i="8"/>
  <c r="S86" i="8"/>
  <c r="O106" i="8"/>
  <c r="AG16" i="8"/>
  <c r="AB41" i="8"/>
  <c r="U76" i="8"/>
  <c r="AA46" i="8"/>
  <c r="W66" i="8"/>
  <c r="AE26" i="8"/>
  <c r="AE31" i="8"/>
  <c r="P101" i="8"/>
  <c r="X61" i="8"/>
  <c r="T81" i="8"/>
  <c r="AF21" i="8"/>
  <c r="BM10" i="8"/>
  <c r="AB46" i="8" l="1"/>
  <c r="P106" i="8"/>
  <c r="AD36" i="8"/>
  <c r="AF31" i="8"/>
  <c r="V76" i="8"/>
  <c r="T86" i="8"/>
  <c r="S91" i="8"/>
  <c r="U81" i="8"/>
  <c r="AF26" i="8"/>
  <c r="AC41" i="8"/>
  <c r="Z56" i="8"/>
  <c r="R96" i="8"/>
  <c r="Q101" i="8"/>
  <c r="AG21" i="8"/>
  <c r="Y61" i="8"/>
  <c r="X66" i="8"/>
  <c r="AH16" i="8"/>
  <c r="AA51" i="8"/>
  <c r="W71" i="8"/>
  <c r="BN10" i="8"/>
  <c r="S96" i="8" l="1"/>
  <c r="V81" i="8"/>
  <c r="AG31" i="8"/>
  <c r="Y66" i="8"/>
  <c r="Z61" i="8"/>
  <c r="AA56" i="8"/>
  <c r="T91" i="8"/>
  <c r="AE36" i="8"/>
  <c r="X71" i="8"/>
  <c r="AB51" i="8"/>
  <c r="AH21" i="8"/>
  <c r="AD41" i="8"/>
  <c r="U86" i="8"/>
  <c r="Q106" i="8"/>
  <c r="AI16" i="8"/>
  <c r="R101" i="8"/>
  <c r="AG26" i="8"/>
  <c r="W76" i="8"/>
  <c r="AC46" i="8"/>
  <c r="BO10" i="8"/>
  <c r="AF36" i="8" l="1"/>
  <c r="Z66" i="8"/>
  <c r="AD46" i="8"/>
  <c r="AJ16" i="8"/>
  <c r="AI21" i="8"/>
  <c r="U91" i="8"/>
  <c r="AH31" i="8"/>
  <c r="AE41" i="8"/>
  <c r="X76" i="8"/>
  <c r="R106" i="8"/>
  <c r="AC51" i="8"/>
  <c r="AB56" i="8"/>
  <c r="W81" i="8"/>
  <c r="S101" i="8"/>
  <c r="AH26" i="8"/>
  <c r="V86" i="8"/>
  <c r="Y71" i="8"/>
  <c r="AA61" i="8"/>
  <c r="T96" i="8"/>
  <c r="BP10" i="8"/>
  <c r="W86" i="8" l="1"/>
  <c r="AF41" i="8"/>
  <c r="AK16" i="8"/>
  <c r="AI26" i="8"/>
  <c r="AD51" i="8"/>
  <c r="AI31" i="8"/>
  <c r="AE46" i="8"/>
  <c r="AB61" i="8"/>
  <c r="T101" i="8"/>
  <c r="S106" i="8"/>
  <c r="V91" i="8"/>
  <c r="AA66" i="8"/>
  <c r="AC56" i="8"/>
  <c r="U96" i="8"/>
  <c r="Z71" i="8"/>
  <c r="X81" i="8"/>
  <c r="Y76" i="8"/>
  <c r="AJ21" i="8"/>
  <c r="AG36" i="8"/>
  <c r="BQ10" i="8"/>
  <c r="AB66" i="8" l="1"/>
  <c r="AC61" i="8"/>
  <c r="AJ26" i="8"/>
  <c r="AA71" i="8"/>
  <c r="W91" i="8"/>
  <c r="AF46" i="8"/>
  <c r="AL16" i="8"/>
  <c r="Y81" i="8"/>
  <c r="AK21" i="8"/>
  <c r="V96" i="8"/>
  <c r="T106" i="8"/>
  <c r="AJ31" i="8"/>
  <c r="AG41" i="8"/>
  <c r="AH36" i="8"/>
  <c r="Z76" i="8"/>
  <c r="AD56" i="8"/>
  <c r="U101" i="8"/>
  <c r="AE51" i="8"/>
  <c r="X86" i="8"/>
  <c r="BR10" i="8"/>
  <c r="AE56" i="8" l="1"/>
  <c r="AK31" i="8"/>
  <c r="Z81" i="8"/>
  <c r="AB71" i="8"/>
  <c r="U106" i="8"/>
  <c r="AM16" i="8"/>
  <c r="AK26" i="8"/>
  <c r="Y86" i="8"/>
  <c r="AF51" i="8"/>
  <c r="AI36" i="8"/>
  <c r="W96" i="8"/>
  <c r="AG46" i="8"/>
  <c r="AD61" i="8"/>
  <c r="AA76" i="8"/>
  <c r="V101" i="8"/>
  <c r="AH41" i="8"/>
  <c r="AL21" i="8"/>
  <c r="X91" i="8"/>
  <c r="AC66" i="8"/>
  <c r="BS10" i="8"/>
  <c r="AI41" i="8" l="1"/>
  <c r="AH46" i="8"/>
  <c r="Z86" i="8"/>
  <c r="AC71" i="8"/>
  <c r="AD66" i="8"/>
  <c r="W101" i="8"/>
  <c r="X96" i="8"/>
  <c r="AL26" i="8"/>
  <c r="AA81" i="8"/>
  <c r="AL31" i="8"/>
  <c r="AJ36" i="8"/>
  <c r="Y91" i="8"/>
  <c r="AB76" i="8"/>
  <c r="AN16" i="8"/>
  <c r="AM21" i="8"/>
  <c r="AE61" i="8"/>
  <c r="AG51" i="8"/>
  <c r="V106" i="8"/>
  <c r="AF56" i="8"/>
  <c r="BT10" i="8"/>
  <c r="AD71" i="8" l="1"/>
  <c r="AG56" i="8"/>
  <c r="AN21" i="8"/>
  <c r="AK36" i="8"/>
  <c r="Y96" i="8"/>
  <c r="AA86" i="8"/>
  <c r="Z91" i="8"/>
  <c r="AF61" i="8"/>
  <c r="AO16" i="8"/>
  <c r="AM26" i="8"/>
  <c r="W106" i="8"/>
  <c r="AM31" i="8"/>
  <c r="X101" i="8"/>
  <c r="AI46" i="8"/>
  <c r="AH51" i="8"/>
  <c r="AC76" i="8"/>
  <c r="AB81" i="8"/>
  <c r="AE66" i="8"/>
  <c r="AJ41" i="8"/>
  <c r="BU10" i="8"/>
  <c r="AG61" i="8" l="1"/>
  <c r="AI51" i="8"/>
  <c r="X106" i="8"/>
  <c r="AA91" i="8"/>
  <c r="AO21" i="8"/>
  <c r="AF66" i="8"/>
  <c r="AJ46" i="8"/>
  <c r="AN26" i="8"/>
  <c r="AB86" i="8"/>
  <c r="AH56" i="8"/>
  <c r="AN31" i="8"/>
  <c r="AK41" i="8"/>
  <c r="AD76" i="8"/>
  <c r="AL36" i="8"/>
  <c r="AC81" i="8"/>
  <c r="Y101" i="8"/>
  <c r="AP16" i="8"/>
  <c r="Z96" i="8"/>
  <c r="AE71" i="8"/>
  <c r="BV10" i="8"/>
  <c r="Z101" i="8" l="1"/>
  <c r="AL41" i="8"/>
  <c r="AO26" i="8"/>
  <c r="AB91" i="8"/>
  <c r="AD81" i="8"/>
  <c r="AO31" i="8"/>
  <c r="AK46" i="8"/>
  <c r="Y106" i="8"/>
  <c r="AA96" i="8"/>
  <c r="AM36" i="8"/>
  <c r="AI56" i="8"/>
  <c r="AG66" i="8"/>
  <c r="AJ51" i="8"/>
  <c r="AF71" i="8"/>
  <c r="AQ16" i="8"/>
  <c r="AE76" i="8"/>
  <c r="AC86" i="8"/>
  <c r="AP21" i="8"/>
  <c r="AH61" i="8"/>
  <c r="BW10" i="8"/>
  <c r="AF76" i="8" l="1"/>
  <c r="AH66" i="8"/>
  <c r="Z106" i="8"/>
  <c r="AC91" i="8"/>
  <c r="AI61" i="8"/>
  <c r="AR16" i="8"/>
  <c r="AJ56" i="8"/>
  <c r="AL46" i="8"/>
  <c r="AP26" i="8"/>
  <c r="AQ21" i="8"/>
  <c r="AG71" i="8"/>
  <c r="AN36" i="8"/>
  <c r="AP31" i="8"/>
  <c r="AM41" i="8"/>
  <c r="AD86" i="8"/>
  <c r="AK51" i="8"/>
  <c r="AB96" i="8"/>
  <c r="AE81" i="8"/>
  <c r="AA101" i="8"/>
  <c r="BX10" i="8"/>
  <c r="AL51" i="8" l="1"/>
  <c r="AO36" i="8"/>
  <c r="AM46" i="8"/>
  <c r="AD91" i="8"/>
  <c r="AE86" i="8"/>
  <c r="AH71" i="8"/>
  <c r="AK56" i="8"/>
  <c r="AA106" i="8"/>
  <c r="AF81" i="8"/>
  <c r="AN41" i="8"/>
  <c r="AR21" i="8"/>
  <c r="AS16" i="8"/>
  <c r="AI66" i="8"/>
  <c r="AB101" i="8"/>
  <c r="AC96" i="8"/>
  <c r="AQ31" i="8"/>
  <c r="AQ26" i="8"/>
  <c r="AJ61" i="8"/>
  <c r="AG76" i="8"/>
  <c r="BY10" i="8"/>
  <c r="AR31" i="8" l="1"/>
  <c r="AT16" i="8"/>
  <c r="AB106" i="8"/>
  <c r="AE91" i="8"/>
  <c r="AD96" i="8"/>
  <c r="AS21" i="8"/>
  <c r="AL56" i="8"/>
  <c r="AN46" i="8"/>
  <c r="AK61" i="8"/>
  <c r="AC101" i="8"/>
  <c r="AO41" i="8"/>
  <c r="AI71" i="8"/>
  <c r="AJ71" i="8" s="1"/>
  <c r="AP36" i="8"/>
  <c r="AH76" i="8"/>
  <c r="AR26" i="8"/>
  <c r="AJ66" i="8"/>
  <c r="AG81" i="8"/>
  <c r="AF86" i="8"/>
  <c r="AM51" i="8"/>
  <c r="BZ10" i="8"/>
  <c r="AK66" i="8" l="1"/>
  <c r="AO46" i="8"/>
  <c r="AF91" i="8"/>
  <c r="AN51" i="8"/>
  <c r="AS26" i="8"/>
  <c r="AP41" i="8"/>
  <c r="AM56" i="8"/>
  <c r="AC106" i="8"/>
  <c r="AG86" i="8"/>
  <c r="AI76" i="8"/>
  <c r="AD101" i="8"/>
  <c r="AT21" i="8"/>
  <c r="AU16" i="8"/>
  <c r="AH81" i="8"/>
  <c r="AQ36" i="8"/>
  <c r="AL61" i="8"/>
  <c r="AE96" i="8"/>
  <c r="AS31" i="8"/>
  <c r="CA10" i="8"/>
  <c r="AR36" i="8" l="1"/>
  <c r="AE101" i="8"/>
  <c r="AN56" i="8"/>
  <c r="AG91" i="8"/>
  <c r="AT31" i="8"/>
  <c r="AI81" i="8"/>
  <c r="AJ76" i="8"/>
  <c r="AQ41" i="8"/>
  <c r="AP46" i="8"/>
  <c r="AF96" i="8"/>
  <c r="AV16" i="8"/>
  <c r="AH86" i="8"/>
  <c r="AT26" i="8"/>
  <c r="AK71" i="8"/>
  <c r="AM61" i="8"/>
  <c r="AU21" i="8"/>
  <c r="AD106" i="8"/>
  <c r="AO51" i="8"/>
  <c r="AL66" i="8"/>
  <c r="CB10" i="8"/>
  <c r="AV21" i="8" l="1"/>
  <c r="AI86" i="8"/>
  <c r="AR41" i="8"/>
  <c r="AH91" i="8"/>
  <c r="AN61" i="8"/>
  <c r="AW16" i="8"/>
  <c r="AK76" i="8"/>
  <c r="AO56" i="8"/>
  <c r="AP51" i="8"/>
  <c r="AL71" i="8"/>
  <c r="AG96" i="8"/>
  <c r="AJ81" i="8"/>
  <c r="AF101" i="8"/>
  <c r="AM66" i="8"/>
  <c r="AE106" i="8"/>
  <c r="AU26" i="8"/>
  <c r="AQ46" i="8"/>
  <c r="AU31" i="8"/>
  <c r="AS36" i="8"/>
  <c r="CC10" i="8"/>
  <c r="AV26" i="8" l="1"/>
  <c r="AK81" i="8"/>
  <c r="AP56" i="8"/>
  <c r="AI91" i="8"/>
  <c r="AT36" i="8"/>
  <c r="AF106" i="8"/>
  <c r="AH96" i="8"/>
  <c r="AL76" i="8"/>
  <c r="AS41" i="8"/>
  <c r="AV31" i="8"/>
  <c r="AN66" i="8"/>
  <c r="AM71" i="8"/>
  <c r="AX16" i="8"/>
  <c r="AJ86" i="8"/>
  <c r="AR46" i="8"/>
  <c r="AG101" i="8"/>
  <c r="AQ51" i="8"/>
  <c r="AO61" i="8"/>
  <c r="AW21" i="8"/>
  <c r="CD10" i="8"/>
  <c r="AH101" i="8" l="1"/>
  <c r="AN71" i="8"/>
  <c r="AM76" i="8"/>
  <c r="AJ91" i="8"/>
  <c r="AX21" i="8"/>
  <c r="AO66" i="8"/>
  <c r="AI96" i="8"/>
  <c r="AQ56" i="8"/>
  <c r="AP61" i="8"/>
  <c r="AK86" i="8"/>
  <c r="AW31" i="8"/>
  <c r="AG106" i="8"/>
  <c r="AL81" i="8"/>
  <c r="AS46" i="8"/>
  <c r="AR51" i="8"/>
  <c r="AY16" i="8"/>
  <c r="AT41" i="8"/>
  <c r="AU36" i="8"/>
  <c r="AW26" i="8"/>
  <c r="CE10" i="8"/>
  <c r="AZ16" i="8" l="1"/>
  <c r="AH106" i="8"/>
  <c r="AR56" i="8"/>
  <c r="AK91" i="8"/>
  <c r="AS51" i="8"/>
  <c r="AX31" i="8"/>
  <c r="AJ96" i="8"/>
  <c r="AN76" i="8"/>
  <c r="AV36" i="8"/>
  <c r="AT46" i="8"/>
  <c r="AL86" i="8"/>
  <c r="AP66" i="8"/>
  <c r="AO71" i="8"/>
  <c r="AX26" i="8"/>
  <c r="AU41" i="8"/>
  <c r="AM81" i="8"/>
  <c r="AQ61" i="8"/>
  <c r="AY21" i="8"/>
  <c r="AI101" i="8"/>
  <c r="CF10" i="8"/>
  <c r="AN81" i="8" l="1"/>
  <c r="AQ66" i="8"/>
  <c r="AO76" i="8"/>
  <c r="AL91" i="8"/>
  <c r="AJ101" i="8"/>
  <c r="AV41" i="8"/>
  <c r="AM86" i="8"/>
  <c r="AK96" i="8"/>
  <c r="AS56" i="8"/>
  <c r="AZ21" i="8"/>
  <c r="AY26" i="8"/>
  <c r="AU46" i="8"/>
  <c r="AY31" i="8"/>
  <c r="AI106" i="8"/>
  <c r="AR61" i="8"/>
  <c r="AP71" i="8"/>
  <c r="AW36" i="8"/>
  <c r="AT51" i="8"/>
  <c r="BA16" i="8"/>
  <c r="CG10" i="8"/>
  <c r="AQ71" i="8" l="1"/>
  <c r="AV46" i="8"/>
  <c r="AL96" i="8"/>
  <c r="AM91" i="8"/>
  <c r="AS61" i="8"/>
  <c r="AZ26" i="8"/>
  <c r="AN86" i="8"/>
  <c r="AP76" i="8"/>
  <c r="AU51" i="8"/>
  <c r="AJ106" i="8"/>
  <c r="BA21" i="8"/>
  <c r="AW41" i="8"/>
  <c r="AR66" i="8"/>
  <c r="BB16" i="8"/>
  <c r="AX36" i="8"/>
  <c r="AZ31" i="8"/>
  <c r="AT56" i="8"/>
  <c r="AK101" i="8"/>
  <c r="AO81" i="8"/>
  <c r="CH10" i="8"/>
  <c r="BA31" i="8" l="1"/>
  <c r="AX41" i="8"/>
  <c r="AQ76" i="8"/>
  <c r="AN91" i="8"/>
  <c r="AP81" i="8"/>
  <c r="AY36" i="8"/>
  <c r="BB21" i="8"/>
  <c r="AO86" i="8"/>
  <c r="AM96" i="8"/>
  <c r="AL101" i="8"/>
  <c r="BC16" i="8"/>
  <c r="AK106" i="8"/>
  <c r="BA26" i="8"/>
  <c r="AW46" i="8"/>
  <c r="AU56" i="8"/>
  <c r="AS66" i="8"/>
  <c r="AV51" i="8"/>
  <c r="AT61" i="8"/>
  <c r="AR71" i="8"/>
  <c r="CI10" i="8"/>
  <c r="AO91" i="8" l="1"/>
  <c r="AS71" i="8"/>
  <c r="AV56" i="8"/>
  <c r="BD16" i="8"/>
  <c r="BC21" i="8"/>
  <c r="AR76" i="8"/>
  <c r="AT66" i="8"/>
  <c r="AP86" i="8"/>
  <c r="AU61" i="8"/>
  <c r="AX46" i="8"/>
  <c r="AM101" i="8"/>
  <c r="AZ36" i="8"/>
  <c r="AY41" i="8"/>
  <c r="AL106" i="8"/>
  <c r="AW51" i="8"/>
  <c r="BB26" i="8"/>
  <c r="AN96" i="8"/>
  <c r="AQ81" i="8"/>
  <c r="BB31" i="8"/>
  <c r="CJ10" i="8"/>
  <c r="BA36" i="8" l="1"/>
  <c r="AQ86" i="8"/>
  <c r="BE16" i="8"/>
  <c r="BC31" i="8"/>
  <c r="AX51" i="8"/>
  <c r="AN101" i="8"/>
  <c r="AU66" i="8"/>
  <c r="AW56" i="8"/>
  <c r="BC26" i="8"/>
  <c r="AR81" i="8"/>
  <c r="AM106" i="8"/>
  <c r="AY46" i="8"/>
  <c r="AS76" i="8"/>
  <c r="AT71" i="8"/>
  <c r="AO96" i="8"/>
  <c r="AZ41" i="8"/>
  <c r="AV61" i="8"/>
  <c r="BD21" i="8"/>
  <c r="AP91" i="8"/>
  <c r="CK10" i="8"/>
  <c r="BA41" i="8" l="1"/>
  <c r="AZ46" i="8"/>
  <c r="AX56" i="8"/>
  <c r="BD31" i="8"/>
  <c r="AP96" i="8"/>
  <c r="AV66" i="8"/>
  <c r="BF16" i="8"/>
  <c r="BE21" i="8"/>
  <c r="AU71" i="8"/>
  <c r="AS81" i="8"/>
  <c r="AO101" i="8"/>
  <c r="AR86" i="8"/>
  <c r="AN106" i="8"/>
  <c r="AQ91" i="8"/>
  <c r="AW61" i="8"/>
  <c r="AT76" i="8"/>
  <c r="BD26" i="8"/>
  <c r="AY51" i="8"/>
  <c r="BB36" i="8"/>
  <c r="CL10" i="8"/>
  <c r="BF21" i="8" l="1"/>
  <c r="BE31" i="8"/>
  <c r="AX61" i="8"/>
  <c r="BG16" i="8"/>
  <c r="AY56" i="8"/>
  <c r="AS86" i="8"/>
  <c r="BC36" i="8"/>
  <c r="AZ51" i="8"/>
  <c r="AR91" i="8"/>
  <c r="AT81" i="8"/>
  <c r="AW66" i="8"/>
  <c r="BA46" i="8"/>
  <c r="AU76" i="8"/>
  <c r="AP101" i="8"/>
  <c r="BE26" i="8"/>
  <c r="AO106" i="8"/>
  <c r="AV71" i="8"/>
  <c r="AQ96" i="8"/>
  <c r="BB41" i="8"/>
  <c r="CM10" i="8"/>
  <c r="BH16" i="8" l="1"/>
  <c r="BA51" i="8"/>
  <c r="BC41" i="8"/>
  <c r="BF26" i="8"/>
  <c r="AX66" i="8"/>
  <c r="BD36" i="8"/>
  <c r="AY61" i="8"/>
  <c r="AP106" i="8"/>
  <c r="BB46" i="8"/>
  <c r="AR96" i="8"/>
  <c r="AQ101" i="8"/>
  <c r="AU81" i="8"/>
  <c r="AT86" i="8"/>
  <c r="BF31" i="8"/>
  <c r="AW71" i="8"/>
  <c r="AV76" i="8"/>
  <c r="AS91" i="8"/>
  <c r="AZ56" i="8"/>
  <c r="BG21" i="8"/>
  <c r="CN10" i="8"/>
  <c r="AW76" i="8" l="1"/>
  <c r="BG26" i="8"/>
  <c r="BH21" i="8"/>
  <c r="AX71" i="8"/>
  <c r="AR101" i="8"/>
  <c r="AZ61" i="8"/>
  <c r="BD41" i="8"/>
  <c r="AQ106" i="8"/>
  <c r="BG31" i="8"/>
  <c r="AS96" i="8"/>
  <c r="BE36" i="8"/>
  <c r="BB51" i="8"/>
  <c r="AV81" i="8"/>
  <c r="BA56" i="8"/>
  <c r="AT91" i="8"/>
  <c r="AU86" i="8"/>
  <c r="BC46" i="8"/>
  <c r="AY66" i="8"/>
  <c r="BI16" i="8"/>
  <c r="CO10" i="8"/>
  <c r="AV86" i="8" l="1"/>
  <c r="BC51" i="8"/>
  <c r="AR106" i="8"/>
  <c r="AY71" i="8"/>
  <c r="AU91" i="8"/>
  <c r="BF36" i="8"/>
  <c r="BE41" i="8"/>
  <c r="BI21" i="8"/>
  <c r="AZ66" i="8"/>
  <c r="BB56" i="8"/>
  <c r="AT96" i="8"/>
  <c r="BA61" i="8"/>
  <c r="BH26" i="8"/>
  <c r="BJ16" i="8"/>
  <c r="BD46" i="8"/>
  <c r="AW81" i="8"/>
  <c r="BH31" i="8"/>
  <c r="AS101" i="8"/>
  <c r="AX76" i="8"/>
  <c r="D11" i="8"/>
  <c r="BJ21" i="8" l="1"/>
  <c r="AZ71" i="8"/>
  <c r="AX81" i="8"/>
  <c r="AY76" i="8"/>
  <c r="BE46" i="8"/>
  <c r="AU96" i="8"/>
  <c r="BF41" i="8"/>
  <c r="AS106" i="8"/>
  <c r="BB61" i="8"/>
  <c r="BK16" i="8"/>
  <c r="BC56" i="8"/>
  <c r="BG36" i="8"/>
  <c r="BD51" i="8"/>
  <c r="AT101" i="8"/>
  <c r="BI31" i="8"/>
  <c r="BI26" i="8"/>
  <c r="BA66" i="8"/>
  <c r="AV91" i="8"/>
  <c r="AW86" i="8"/>
  <c r="E11" i="8"/>
  <c r="BH36" i="8" l="1"/>
  <c r="AT106" i="8"/>
  <c r="AZ76" i="8"/>
  <c r="AX86" i="8"/>
  <c r="BD56" i="8"/>
  <c r="BG41" i="8"/>
  <c r="AY81" i="8"/>
  <c r="BJ26" i="8"/>
  <c r="BJ31" i="8"/>
  <c r="AU101" i="8"/>
  <c r="BL16" i="8"/>
  <c r="AV96" i="8"/>
  <c r="BA71" i="8"/>
  <c r="AW91" i="8"/>
  <c r="BB66" i="8"/>
  <c r="BE51" i="8"/>
  <c r="BC61" i="8"/>
  <c r="BF46" i="8"/>
  <c r="BK21" i="8"/>
  <c r="F11" i="8"/>
  <c r="BK26" i="8" l="1"/>
  <c r="AY86" i="8"/>
  <c r="BF51" i="8"/>
  <c r="BM16" i="8"/>
  <c r="AZ81" i="8"/>
  <c r="BA76" i="8"/>
  <c r="AX91" i="8"/>
  <c r="AV101" i="8"/>
  <c r="BH41" i="8"/>
  <c r="AU106" i="8"/>
  <c r="BC66" i="8"/>
  <c r="AW96" i="8"/>
  <c r="BL21" i="8"/>
  <c r="BG46" i="8"/>
  <c r="BD61" i="8"/>
  <c r="BB71" i="8"/>
  <c r="BK31" i="8"/>
  <c r="BE56" i="8"/>
  <c r="BI36" i="8"/>
  <c r="G11" i="8"/>
  <c r="AX96" i="8" l="1"/>
  <c r="BN16" i="8"/>
  <c r="AW101" i="8"/>
  <c r="BE61" i="8"/>
  <c r="BD66" i="8"/>
  <c r="AY91" i="8"/>
  <c r="BG51" i="8"/>
  <c r="BC71" i="8"/>
  <c r="BJ36" i="8"/>
  <c r="BH46" i="8"/>
  <c r="AV106" i="8"/>
  <c r="BB76" i="8"/>
  <c r="AZ86" i="8"/>
  <c r="BF56" i="8"/>
  <c r="BL31" i="8"/>
  <c r="BM21" i="8"/>
  <c r="BI41" i="8"/>
  <c r="BA81" i="8"/>
  <c r="BL26" i="8"/>
  <c r="H11" i="8"/>
  <c r="BC76" i="8" l="1"/>
  <c r="BD71" i="8"/>
  <c r="BF61" i="8"/>
  <c r="BM31" i="8"/>
  <c r="BH51" i="8"/>
  <c r="AX101" i="8"/>
  <c r="BN21" i="8"/>
  <c r="BG56" i="8"/>
  <c r="BI46" i="8"/>
  <c r="AZ91" i="8"/>
  <c r="BO16" i="8"/>
  <c r="BM26" i="8"/>
  <c r="AW106" i="8"/>
  <c r="BB81" i="8"/>
  <c r="BJ41" i="8"/>
  <c r="BA86" i="8"/>
  <c r="BK36" i="8"/>
  <c r="BE66" i="8"/>
  <c r="AY96" i="8"/>
  <c r="I11" i="8"/>
  <c r="BB86" i="8" l="1"/>
  <c r="AZ96" i="8"/>
  <c r="BH56" i="8"/>
  <c r="BN31" i="8"/>
  <c r="BP16" i="8"/>
  <c r="BO21" i="8"/>
  <c r="BG61" i="8"/>
  <c r="BF66" i="8"/>
  <c r="BC81" i="8"/>
  <c r="BA91" i="8"/>
  <c r="AY101" i="8"/>
  <c r="BE71" i="8"/>
  <c r="BN26" i="8"/>
  <c r="BK41" i="8"/>
  <c r="BL36" i="8"/>
  <c r="AX106" i="8"/>
  <c r="BJ46" i="8"/>
  <c r="BI51" i="8"/>
  <c r="BD76" i="8"/>
  <c r="J11" i="8"/>
  <c r="BF71" i="8" l="1"/>
  <c r="BO31" i="8"/>
  <c r="AZ101" i="8"/>
  <c r="BH61" i="8"/>
  <c r="BI56" i="8"/>
  <c r="BG66" i="8"/>
  <c r="BM36" i="8"/>
  <c r="BL41" i="8"/>
  <c r="BB91" i="8"/>
  <c r="BP21" i="8"/>
  <c r="BA96" i="8"/>
  <c r="BJ51" i="8"/>
  <c r="AY106" i="8"/>
  <c r="BE76" i="8"/>
  <c r="BK46" i="8"/>
  <c r="BO26" i="8"/>
  <c r="BD81" i="8"/>
  <c r="BQ16" i="8"/>
  <c r="BC86" i="8"/>
  <c r="K11" i="8"/>
  <c r="BM41" i="8" l="1"/>
  <c r="BI61" i="8"/>
  <c r="BL46" i="8"/>
  <c r="BB96" i="8"/>
  <c r="BN36" i="8"/>
  <c r="BA101" i="8"/>
  <c r="BK51" i="8"/>
  <c r="BP26" i="8"/>
  <c r="BF76" i="8"/>
  <c r="BQ21" i="8"/>
  <c r="BH66" i="8"/>
  <c r="BP31" i="8"/>
  <c r="BR16" i="8"/>
  <c r="BD86" i="8"/>
  <c r="BE81" i="8"/>
  <c r="AZ106" i="8"/>
  <c r="BC91" i="8"/>
  <c r="BJ56" i="8"/>
  <c r="BG71" i="8"/>
  <c r="L11" i="8"/>
  <c r="BQ31" i="8" l="1"/>
  <c r="BQ26" i="8"/>
  <c r="BC96" i="8"/>
  <c r="BI66" i="8"/>
  <c r="BL51" i="8"/>
  <c r="BM46" i="8"/>
  <c r="BH71" i="8"/>
  <c r="BK56" i="8"/>
  <c r="BE86" i="8"/>
  <c r="BR21" i="8"/>
  <c r="BB101" i="8"/>
  <c r="BJ61" i="8"/>
  <c r="BA106" i="8"/>
  <c r="BF81" i="8"/>
  <c r="BD91" i="8"/>
  <c r="BS16" i="8"/>
  <c r="BG76" i="8"/>
  <c r="BO36" i="8"/>
  <c r="BN41" i="8"/>
  <c r="M11" i="8"/>
  <c r="BL56" i="8" l="1"/>
  <c r="BJ66" i="8"/>
  <c r="BT16" i="8"/>
  <c r="BC101" i="8"/>
  <c r="BI71" i="8"/>
  <c r="BD96" i="8"/>
  <c r="BE91" i="8"/>
  <c r="BK61" i="8"/>
  <c r="BG81" i="8"/>
  <c r="BS21" i="8"/>
  <c r="BN46" i="8"/>
  <c r="BR26" i="8"/>
  <c r="BO41" i="8"/>
  <c r="BP36" i="8"/>
  <c r="BH76" i="8"/>
  <c r="BB106" i="8"/>
  <c r="BF86" i="8"/>
  <c r="BM51" i="8"/>
  <c r="BR31" i="8"/>
  <c r="N11" i="8"/>
  <c r="BL61" i="8" l="1"/>
  <c r="BD101" i="8"/>
  <c r="BS31" i="8"/>
  <c r="BO46" i="8"/>
  <c r="BF91" i="8"/>
  <c r="BU16" i="8"/>
  <c r="BC106" i="8"/>
  <c r="BI76" i="8"/>
  <c r="BQ36" i="8"/>
  <c r="BT21" i="8"/>
  <c r="BE96" i="8"/>
  <c r="BK66" i="8"/>
  <c r="BS26" i="8"/>
  <c r="BN51" i="8"/>
  <c r="BG86" i="8"/>
  <c r="BP41" i="8"/>
  <c r="BH81" i="8"/>
  <c r="BJ71" i="8"/>
  <c r="BM56" i="8"/>
  <c r="O11" i="8"/>
  <c r="BH86" i="8" l="1"/>
  <c r="BJ76" i="8"/>
  <c r="BP46" i="8"/>
  <c r="BL66" i="8"/>
  <c r="BF96" i="8"/>
  <c r="BD106" i="8"/>
  <c r="BT31" i="8"/>
  <c r="BK71" i="8"/>
  <c r="BU21" i="8"/>
  <c r="BV16" i="8"/>
  <c r="BE101" i="8"/>
  <c r="BQ41" i="8"/>
  <c r="BO51" i="8"/>
  <c r="BN56" i="8"/>
  <c r="BI81" i="8"/>
  <c r="BT26" i="8"/>
  <c r="BR36" i="8"/>
  <c r="BG91" i="8"/>
  <c r="BM61" i="8"/>
  <c r="P11" i="8"/>
  <c r="BN61" i="8" l="1"/>
  <c r="BU26" i="8"/>
  <c r="BM66" i="8"/>
  <c r="BF101" i="8"/>
  <c r="BU31" i="8"/>
  <c r="BQ46" i="8"/>
  <c r="BJ81" i="8"/>
  <c r="BR41" i="8"/>
  <c r="BH91" i="8"/>
  <c r="BW16" i="8"/>
  <c r="BE106" i="8"/>
  <c r="BK76" i="8"/>
  <c r="BL71" i="8"/>
  <c r="BO56" i="8"/>
  <c r="BS36" i="8"/>
  <c r="BP51" i="8"/>
  <c r="BV21" i="8"/>
  <c r="BG96" i="8"/>
  <c r="BI86" i="8"/>
  <c r="Q11" i="8"/>
  <c r="BL76" i="8" l="1"/>
  <c r="BG101" i="8"/>
  <c r="BT36" i="8"/>
  <c r="BK81" i="8"/>
  <c r="BN66" i="8"/>
  <c r="BF106" i="8"/>
  <c r="BQ51" i="8"/>
  <c r="BH96" i="8"/>
  <c r="BX16" i="8"/>
  <c r="BR46" i="8"/>
  <c r="BV26" i="8"/>
  <c r="BS41" i="8"/>
  <c r="BP56" i="8"/>
  <c r="BJ86" i="8"/>
  <c r="BW21" i="8"/>
  <c r="BM71" i="8"/>
  <c r="BI91" i="8"/>
  <c r="BV31" i="8"/>
  <c r="BO61" i="8"/>
  <c r="R11" i="8"/>
  <c r="BI96" i="8" l="1"/>
  <c r="BN71" i="8"/>
  <c r="BL81" i="8"/>
  <c r="BX21" i="8"/>
  <c r="BR51" i="8"/>
  <c r="BU36" i="8"/>
  <c r="BW26" i="8"/>
  <c r="BP61" i="8"/>
  <c r="BS46" i="8"/>
  <c r="BG106" i="8"/>
  <c r="BH101" i="8"/>
  <c r="BK86" i="8"/>
  <c r="BT41" i="8"/>
  <c r="BW31" i="8"/>
  <c r="BJ91" i="8"/>
  <c r="BQ56" i="8"/>
  <c r="BY16" i="8"/>
  <c r="BO66" i="8"/>
  <c r="BM76" i="8"/>
  <c r="S11" i="8"/>
  <c r="BR56" i="8" l="1"/>
  <c r="BY21" i="8"/>
  <c r="BQ61" i="8"/>
  <c r="BK91" i="8"/>
  <c r="BX26" i="8"/>
  <c r="BM81" i="8"/>
  <c r="BI101" i="8"/>
  <c r="BP66" i="8"/>
  <c r="BH106" i="8"/>
  <c r="BV36" i="8"/>
  <c r="BO71" i="8"/>
  <c r="BL86" i="8"/>
  <c r="BX31" i="8"/>
  <c r="BN76" i="8"/>
  <c r="BZ16" i="8"/>
  <c r="BU41" i="8"/>
  <c r="BT46" i="8"/>
  <c r="BS51" i="8"/>
  <c r="BJ96" i="8"/>
  <c r="T11" i="8"/>
  <c r="BM86" i="8" l="1"/>
  <c r="BQ66" i="8"/>
  <c r="BL91" i="8"/>
  <c r="CA16" i="8"/>
  <c r="BJ101" i="8"/>
  <c r="BR61" i="8"/>
  <c r="BP71" i="8"/>
  <c r="BV41" i="8"/>
  <c r="BT51" i="8"/>
  <c r="BW36" i="8"/>
  <c r="BN81" i="8"/>
  <c r="BZ21" i="8"/>
  <c r="BO76" i="8"/>
  <c r="BK96" i="8"/>
  <c r="BU46" i="8"/>
  <c r="BY31" i="8"/>
  <c r="BI106" i="8"/>
  <c r="BY26" i="8"/>
  <c r="BS56" i="8"/>
  <c r="U11" i="8"/>
  <c r="BW41" i="8" l="1"/>
  <c r="CB16" i="8"/>
  <c r="BV46" i="8"/>
  <c r="BM91" i="8"/>
  <c r="BQ71" i="8"/>
  <c r="CA21" i="8"/>
  <c r="BZ26" i="8"/>
  <c r="BX36" i="8"/>
  <c r="BS61" i="8"/>
  <c r="BR66" i="8"/>
  <c r="BT56" i="8"/>
  <c r="BL96" i="8"/>
  <c r="BZ31" i="8"/>
  <c r="BO81" i="8"/>
  <c r="BJ106" i="8"/>
  <c r="BP76" i="8"/>
  <c r="BU51" i="8"/>
  <c r="BK101" i="8"/>
  <c r="BN86" i="8"/>
  <c r="V11" i="8"/>
  <c r="BQ76" i="8" l="1"/>
  <c r="BM96" i="8"/>
  <c r="BN91" i="8"/>
  <c r="BK106" i="8"/>
  <c r="CA26" i="8"/>
  <c r="BW46" i="8"/>
  <c r="BU56" i="8"/>
  <c r="BY36" i="8"/>
  <c r="BP81" i="8"/>
  <c r="BS66" i="8"/>
  <c r="CB21" i="8"/>
  <c r="CC16" i="8"/>
  <c r="BL101" i="8"/>
  <c r="BO86" i="8"/>
  <c r="BV51" i="8"/>
  <c r="CA31" i="8"/>
  <c r="BT61" i="8"/>
  <c r="BR71" i="8"/>
  <c r="BX41" i="8"/>
  <c r="W11" i="8"/>
  <c r="CB31" i="8" l="1"/>
  <c r="BZ36" i="8"/>
  <c r="BL106" i="8"/>
  <c r="BY41" i="8"/>
  <c r="CC21" i="8"/>
  <c r="BO91" i="8"/>
  <c r="BV56" i="8"/>
  <c r="BS71" i="8"/>
  <c r="BP86" i="8"/>
  <c r="BX46" i="8"/>
  <c r="BN96" i="8"/>
  <c r="CD16" i="8"/>
  <c r="BT66" i="8"/>
  <c r="BW51" i="8"/>
  <c r="BU61" i="8"/>
  <c r="BM101" i="8"/>
  <c r="BQ81" i="8"/>
  <c r="CB26" i="8"/>
  <c r="BR76" i="8"/>
  <c r="X11" i="8"/>
  <c r="CE16" i="8" l="1"/>
  <c r="BT71" i="8"/>
  <c r="BZ41" i="8"/>
  <c r="BN101" i="8"/>
  <c r="BO96" i="8"/>
  <c r="BW56" i="8"/>
  <c r="BM106" i="8"/>
  <c r="BV61" i="8"/>
  <c r="CC26" i="8"/>
  <c r="BY46" i="8"/>
  <c r="BP91" i="8"/>
  <c r="CA36" i="8"/>
  <c r="BX51" i="8"/>
  <c r="BS76" i="8"/>
  <c r="BR81" i="8"/>
  <c r="BU66" i="8"/>
  <c r="BQ86" i="8"/>
  <c r="CD21" i="8"/>
  <c r="CC31" i="8"/>
  <c r="Y11" i="8"/>
  <c r="CD31" i="8" l="1"/>
  <c r="BW61" i="8"/>
  <c r="BO101" i="8"/>
  <c r="BS81" i="8"/>
  <c r="BN106" i="8"/>
  <c r="CA41" i="8"/>
  <c r="BQ91" i="8"/>
  <c r="BV66" i="8"/>
  <c r="CE21" i="8"/>
  <c r="BZ46" i="8"/>
  <c r="BX56" i="8"/>
  <c r="BU71" i="8"/>
  <c r="BT76" i="8"/>
  <c r="CB36" i="8"/>
  <c r="BR86" i="8"/>
  <c r="BY51" i="8"/>
  <c r="CD26" i="8"/>
  <c r="BP96" i="8"/>
  <c r="CF16" i="8"/>
  <c r="Z11" i="8"/>
  <c r="CG16" i="8" l="1"/>
  <c r="BZ51" i="8"/>
  <c r="BT81" i="8"/>
  <c r="BS86" i="8"/>
  <c r="BR91" i="8"/>
  <c r="BP101" i="8"/>
  <c r="BY56" i="8"/>
  <c r="BW66" i="8"/>
  <c r="BQ96" i="8"/>
  <c r="CA46" i="8"/>
  <c r="CB41" i="8"/>
  <c r="BX61" i="8"/>
  <c r="BV71" i="8"/>
  <c r="CC36" i="8"/>
  <c r="CE26" i="8"/>
  <c r="BU76" i="8"/>
  <c r="CF21" i="8"/>
  <c r="BO106" i="8"/>
  <c r="CE31" i="8"/>
  <c r="AA11" i="8"/>
  <c r="BY61" i="8" l="1"/>
  <c r="BT86" i="8"/>
  <c r="CF31" i="8"/>
  <c r="BZ56" i="8"/>
  <c r="BU81" i="8"/>
  <c r="CC41" i="8"/>
  <c r="BX66" i="8"/>
  <c r="BP106" i="8"/>
  <c r="CB46" i="8"/>
  <c r="BQ101" i="8"/>
  <c r="CA51" i="8"/>
  <c r="CD36" i="8"/>
  <c r="BV76" i="8"/>
  <c r="CF26" i="8"/>
  <c r="CG21" i="8"/>
  <c r="BW71" i="8"/>
  <c r="BR96" i="8"/>
  <c r="BS91" i="8"/>
  <c r="CH16" i="8"/>
  <c r="AB11" i="8"/>
  <c r="CH21" i="8" l="1"/>
  <c r="BQ106" i="8"/>
  <c r="CA56" i="8"/>
  <c r="CI16" i="8"/>
  <c r="BY66" i="8"/>
  <c r="CG31" i="8"/>
  <c r="CB51" i="8"/>
  <c r="BX71" i="8"/>
  <c r="BT91" i="8"/>
  <c r="BR101" i="8"/>
  <c r="CD41" i="8"/>
  <c r="BU86" i="8"/>
  <c r="CE36" i="8"/>
  <c r="CG26" i="8"/>
  <c r="BS96" i="8"/>
  <c r="BW76" i="8"/>
  <c r="CC46" i="8"/>
  <c r="BV81" i="8"/>
  <c r="BZ61" i="8"/>
  <c r="AC11" i="8"/>
  <c r="BY71" i="8" l="1"/>
  <c r="CJ16" i="8"/>
  <c r="CA61" i="8"/>
  <c r="CC51" i="8"/>
  <c r="CB56" i="8"/>
  <c r="CE41" i="8"/>
  <c r="BV86" i="8"/>
  <c r="BW81" i="8"/>
  <c r="BS101" i="8"/>
  <c r="CH31" i="8"/>
  <c r="BR106" i="8"/>
  <c r="CH26" i="8"/>
  <c r="BX76" i="8"/>
  <c r="BT96" i="8"/>
  <c r="CD46" i="8"/>
  <c r="CF36" i="8"/>
  <c r="BU91" i="8"/>
  <c r="BZ66" i="8"/>
  <c r="CI21" i="8"/>
  <c r="AD11" i="8"/>
  <c r="BX81" i="8" l="1"/>
  <c r="CD51" i="8"/>
  <c r="CJ21" i="8"/>
  <c r="BW86" i="8"/>
  <c r="CB61" i="8"/>
  <c r="BS106" i="8"/>
  <c r="CA66" i="8"/>
  <c r="CI31" i="8"/>
  <c r="CF41" i="8"/>
  <c r="CK16" i="8"/>
  <c r="CG36" i="8"/>
  <c r="BU96" i="8"/>
  <c r="CI26" i="8"/>
  <c r="CE46" i="8"/>
  <c r="BV91" i="8"/>
  <c r="BY76" i="8"/>
  <c r="BT101" i="8"/>
  <c r="CC56" i="8"/>
  <c r="BZ71" i="8"/>
  <c r="AE11" i="8"/>
  <c r="BX86" i="8" l="1"/>
  <c r="BZ76" i="8"/>
  <c r="BW91" i="8"/>
  <c r="CB66" i="8"/>
  <c r="CK21" i="8"/>
  <c r="CH36" i="8"/>
  <c r="CD56" i="8"/>
  <c r="CL16" i="8"/>
  <c r="BT106" i="8"/>
  <c r="CE51" i="8"/>
  <c r="CJ31" i="8"/>
  <c r="CF46" i="8"/>
  <c r="BV96" i="8"/>
  <c r="CA71" i="8"/>
  <c r="BU101" i="8"/>
  <c r="CJ26" i="8"/>
  <c r="CG41" i="8"/>
  <c r="CC61" i="8"/>
  <c r="BY81" i="8"/>
  <c r="AF11" i="8"/>
  <c r="CM16" i="8" l="1"/>
  <c r="CK26" i="8"/>
  <c r="CC66" i="8"/>
  <c r="BV101" i="8"/>
  <c r="CE56" i="8"/>
  <c r="BX91" i="8"/>
  <c r="CG46" i="8"/>
  <c r="CK31" i="8"/>
  <c r="CD61" i="8"/>
  <c r="CF51" i="8"/>
  <c r="CI36" i="8"/>
  <c r="CA76" i="8"/>
  <c r="BZ81" i="8"/>
  <c r="CB71" i="8"/>
  <c r="CH41" i="8"/>
  <c r="BW96" i="8"/>
  <c r="BU106" i="8"/>
  <c r="CL21" i="8"/>
  <c r="BY86" i="8"/>
  <c r="AG11" i="8"/>
  <c r="BW101" i="8" l="1"/>
  <c r="BX96" i="8"/>
  <c r="BZ86" i="8"/>
  <c r="CH46" i="8"/>
  <c r="CD66" i="8"/>
  <c r="CJ36" i="8"/>
  <c r="CL31" i="8"/>
  <c r="CM21" i="8"/>
  <c r="CG51" i="8"/>
  <c r="BY91" i="8"/>
  <c r="CL26" i="8"/>
  <c r="CC71" i="8"/>
  <c r="CB76" i="8"/>
  <c r="CI41" i="8"/>
  <c r="BV106" i="8"/>
  <c r="CA81" i="8"/>
  <c r="CE61" i="8"/>
  <c r="CF56" i="8"/>
  <c r="CN16" i="8"/>
  <c r="AH11" i="8"/>
  <c r="BZ91" i="8" l="1"/>
  <c r="CD71" i="8"/>
  <c r="CI46" i="8"/>
  <c r="CN21" i="8"/>
  <c r="CO16" i="8"/>
  <c r="BW106" i="8"/>
  <c r="CM31" i="8"/>
  <c r="CA86" i="8"/>
  <c r="CB81" i="8"/>
  <c r="CM26" i="8"/>
  <c r="CJ41" i="8"/>
  <c r="BY96" i="8"/>
  <c r="CG56" i="8"/>
  <c r="CK36" i="8"/>
  <c r="CF61" i="8"/>
  <c r="CC76" i="8"/>
  <c r="CH51" i="8"/>
  <c r="CE66" i="8"/>
  <c r="BX101" i="8"/>
  <c r="AI11" i="8"/>
  <c r="CO21" i="8" l="1"/>
  <c r="BY101" i="8"/>
  <c r="CG61" i="8"/>
  <c r="CN31" i="8"/>
  <c r="CJ46" i="8"/>
  <c r="BZ96" i="8"/>
  <c r="CK41" i="8"/>
  <c r="CB86" i="8"/>
  <c r="CL36" i="8"/>
  <c r="CE71" i="8"/>
  <c r="CD76" i="8"/>
  <c r="CF66" i="8"/>
  <c r="CN26" i="8"/>
  <c r="BX106" i="8"/>
  <c r="CI51" i="8"/>
  <c r="CH56" i="8"/>
  <c r="CC81" i="8"/>
  <c r="D17" i="8"/>
  <c r="CA91" i="8"/>
  <c r="AJ11" i="8"/>
  <c r="CG66" i="8" l="1"/>
  <c r="CC86" i="8"/>
  <c r="CO31" i="8"/>
  <c r="CJ51" i="8"/>
  <c r="CL41" i="8"/>
  <c r="CH61" i="8"/>
  <c r="CE76" i="8"/>
  <c r="CI56" i="8"/>
  <c r="BY106" i="8"/>
  <c r="CA96" i="8"/>
  <c r="BZ101" i="8"/>
  <c r="CB91" i="8"/>
  <c r="CF71" i="8"/>
  <c r="E17" i="8"/>
  <c r="CD81" i="8"/>
  <c r="CO26" i="8"/>
  <c r="CM36" i="8"/>
  <c r="CK46" i="8"/>
  <c r="D22" i="8"/>
  <c r="AK11" i="8"/>
  <c r="CJ56" i="8" l="1"/>
  <c r="CK51" i="8"/>
  <c r="D27" i="8"/>
  <c r="CA101" i="8"/>
  <c r="D32" i="8"/>
  <c r="CF76" i="8"/>
  <c r="CC91" i="8"/>
  <c r="CL46" i="8"/>
  <c r="CB96" i="8"/>
  <c r="CI61" i="8"/>
  <c r="CD86" i="8"/>
  <c r="F17" i="8"/>
  <c r="E22" i="8"/>
  <c r="CE81" i="8"/>
  <c r="CN36" i="8"/>
  <c r="CG71" i="8"/>
  <c r="BZ106" i="8"/>
  <c r="CM41" i="8"/>
  <c r="CH66" i="8"/>
  <c r="AL11" i="8"/>
  <c r="CH71" i="8" l="1"/>
  <c r="CM46" i="8"/>
  <c r="CB101" i="8"/>
  <c r="G17" i="8"/>
  <c r="E27" i="8"/>
  <c r="CD91" i="8"/>
  <c r="CI66" i="8"/>
  <c r="CE86" i="8"/>
  <c r="CN41" i="8"/>
  <c r="CJ61" i="8"/>
  <c r="CG76" i="8"/>
  <c r="CL51" i="8"/>
  <c r="CO36" i="8"/>
  <c r="CF81" i="8"/>
  <c r="CA106" i="8"/>
  <c r="F22" i="8"/>
  <c r="CC96" i="8"/>
  <c r="E32" i="8"/>
  <c r="CK56" i="8"/>
  <c r="AM11" i="8"/>
  <c r="G22" i="8" l="1"/>
  <c r="CF86" i="8"/>
  <c r="H17" i="8"/>
  <c r="CM51" i="8"/>
  <c r="CH76" i="8"/>
  <c r="CJ66" i="8"/>
  <c r="CC101" i="8"/>
  <c r="CB106" i="8"/>
  <c r="F32" i="8"/>
  <c r="CK61" i="8"/>
  <c r="CE91" i="8"/>
  <c r="CN46" i="8"/>
  <c r="CL56" i="8"/>
  <c r="CG81" i="8"/>
  <c r="CD96" i="8"/>
  <c r="D37" i="8"/>
  <c r="CO41" i="8"/>
  <c r="F27" i="8"/>
  <c r="CI71" i="8"/>
  <c r="AN11" i="8"/>
  <c r="CN51" i="8" l="1"/>
  <c r="E37" i="8"/>
  <c r="CJ71" i="8"/>
  <c r="CE96" i="8"/>
  <c r="CF91" i="8"/>
  <c r="CD101" i="8"/>
  <c r="I17" i="8"/>
  <c r="CG86" i="8"/>
  <c r="CO46" i="8"/>
  <c r="CK66" i="8"/>
  <c r="CC106" i="8"/>
  <c r="G27" i="8"/>
  <c r="CH81" i="8"/>
  <c r="CL61" i="8"/>
  <c r="D42" i="8"/>
  <c r="CM56" i="8"/>
  <c r="G32" i="8"/>
  <c r="CI76" i="8"/>
  <c r="H22" i="8"/>
  <c r="AO11" i="8"/>
  <c r="CN56" i="8" l="1"/>
  <c r="H27" i="8"/>
  <c r="CH86" i="8"/>
  <c r="CF96" i="8"/>
  <c r="J17" i="8"/>
  <c r="I22" i="8"/>
  <c r="CD106" i="8"/>
  <c r="CK71" i="8"/>
  <c r="CL66" i="8"/>
  <c r="F37" i="8"/>
  <c r="E42" i="8"/>
  <c r="CJ76" i="8"/>
  <c r="CM61" i="8"/>
  <c r="CE101" i="8"/>
  <c r="H32" i="8"/>
  <c r="CI81" i="8"/>
  <c r="D47" i="8"/>
  <c r="CG91" i="8"/>
  <c r="CO51" i="8"/>
  <c r="AP11" i="8"/>
  <c r="CL71" i="8" l="1"/>
  <c r="CG96" i="8"/>
  <c r="CJ81" i="8"/>
  <c r="CK76" i="8"/>
  <c r="F42" i="8"/>
  <c r="CE106" i="8"/>
  <c r="CI86" i="8"/>
  <c r="D52" i="8"/>
  <c r="I32" i="8"/>
  <c r="CF101" i="8"/>
  <c r="G37" i="8"/>
  <c r="J22" i="8"/>
  <c r="I27" i="8"/>
  <c r="CH91" i="8"/>
  <c r="E47" i="8"/>
  <c r="CN61" i="8"/>
  <c r="CM66" i="8"/>
  <c r="K17" i="8"/>
  <c r="CO56" i="8"/>
  <c r="AQ11" i="8"/>
  <c r="K22" i="8" l="1"/>
  <c r="CJ86" i="8"/>
  <c r="CK81" i="8"/>
  <c r="CO61" i="8"/>
  <c r="F47" i="8"/>
  <c r="CI91" i="8"/>
  <c r="CH96" i="8"/>
  <c r="E52" i="8"/>
  <c r="D57" i="8"/>
  <c r="H37" i="8"/>
  <c r="CG101" i="8"/>
  <c r="CL76" i="8"/>
  <c r="L17" i="8"/>
  <c r="CF106" i="8"/>
  <c r="CN66" i="8"/>
  <c r="J27" i="8"/>
  <c r="J32" i="8"/>
  <c r="G42" i="8"/>
  <c r="CM71" i="8"/>
  <c r="AR11" i="8"/>
  <c r="CL81" i="8" l="1"/>
  <c r="D62" i="8"/>
  <c r="CH101" i="8"/>
  <c r="F52" i="8"/>
  <c r="CN71" i="8"/>
  <c r="CO66" i="8"/>
  <c r="H42" i="8"/>
  <c r="CG106" i="8"/>
  <c r="I37" i="8"/>
  <c r="CJ91" i="8"/>
  <c r="CK86" i="8"/>
  <c r="CM76" i="8"/>
  <c r="K27" i="8"/>
  <c r="CI96" i="8"/>
  <c r="K32" i="8"/>
  <c r="M17" i="8"/>
  <c r="E57" i="8"/>
  <c r="G47" i="8"/>
  <c r="L22" i="8"/>
  <c r="AS11" i="8"/>
  <c r="CH106" i="8" l="1"/>
  <c r="G52" i="8"/>
  <c r="N17" i="8"/>
  <c r="L32" i="8"/>
  <c r="CL86" i="8"/>
  <c r="I42" i="8"/>
  <c r="CI101" i="8"/>
  <c r="M22" i="8"/>
  <c r="CN76" i="8"/>
  <c r="CK91" i="8"/>
  <c r="E62" i="8"/>
  <c r="D67" i="8"/>
  <c r="H47" i="8"/>
  <c r="CJ96" i="8"/>
  <c r="F57" i="8"/>
  <c r="L27" i="8"/>
  <c r="J37" i="8"/>
  <c r="CO71" i="8"/>
  <c r="CM81" i="8"/>
  <c r="AT11" i="8"/>
  <c r="E67" i="8" l="1"/>
  <c r="N22" i="8"/>
  <c r="M32" i="8"/>
  <c r="F62" i="8"/>
  <c r="CJ101" i="8"/>
  <c r="O17" i="8"/>
  <c r="CN81" i="8"/>
  <c r="CL91" i="8"/>
  <c r="J42" i="8"/>
  <c r="H52" i="8"/>
  <c r="D72" i="8"/>
  <c r="M27" i="8"/>
  <c r="G57" i="8"/>
  <c r="CK96" i="8"/>
  <c r="K37" i="8"/>
  <c r="I47" i="8"/>
  <c r="CO76" i="8"/>
  <c r="CM86" i="8"/>
  <c r="CI106" i="8"/>
  <c r="AU11" i="8"/>
  <c r="E72" i="8" l="1"/>
  <c r="J47" i="8"/>
  <c r="N27" i="8"/>
  <c r="CM91" i="8"/>
  <c r="G62" i="8"/>
  <c r="CO81" i="8"/>
  <c r="CL96" i="8"/>
  <c r="I52" i="8"/>
  <c r="P17" i="8"/>
  <c r="O22" i="8"/>
  <c r="L37" i="8"/>
  <c r="CJ106" i="8"/>
  <c r="N32" i="8"/>
  <c r="CN86" i="8"/>
  <c r="D77" i="8"/>
  <c r="H57" i="8"/>
  <c r="K42" i="8"/>
  <c r="CK101" i="8"/>
  <c r="F67" i="8"/>
  <c r="AV11" i="8"/>
  <c r="CN91" i="8" l="1"/>
  <c r="J52" i="8"/>
  <c r="CM96" i="8"/>
  <c r="O27" i="8"/>
  <c r="E77" i="8"/>
  <c r="G67" i="8"/>
  <c r="M37" i="8"/>
  <c r="CO86" i="8"/>
  <c r="P22" i="8"/>
  <c r="D82" i="8"/>
  <c r="K47" i="8"/>
  <c r="CK106" i="8"/>
  <c r="I57" i="8"/>
  <c r="CL101" i="8"/>
  <c r="L42" i="8"/>
  <c r="O32" i="8"/>
  <c r="Q17" i="8"/>
  <c r="H62" i="8"/>
  <c r="F72" i="8"/>
  <c r="AW11" i="8"/>
  <c r="D87" i="8" l="1"/>
  <c r="P27" i="8"/>
  <c r="CL106" i="8"/>
  <c r="P32" i="8"/>
  <c r="M42" i="8"/>
  <c r="L47" i="8"/>
  <c r="N37" i="8"/>
  <c r="CN96" i="8"/>
  <c r="G72" i="8"/>
  <c r="E82" i="8"/>
  <c r="H67" i="8"/>
  <c r="K52" i="8"/>
  <c r="I62" i="8"/>
  <c r="CM101" i="8"/>
  <c r="R17" i="8"/>
  <c r="J57" i="8"/>
  <c r="Q22" i="8"/>
  <c r="F77" i="8"/>
  <c r="CO91" i="8"/>
  <c r="AX11" i="8"/>
  <c r="CO96" i="8" l="1"/>
  <c r="Q32" i="8"/>
  <c r="D92" i="8"/>
  <c r="O37" i="8"/>
  <c r="CM106" i="8"/>
  <c r="K57" i="8"/>
  <c r="L52" i="8"/>
  <c r="I67" i="8"/>
  <c r="CN101" i="8"/>
  <c r="F82" i="8"/>
  <c r="M47" i="8"/>
  <c r="Q27" i="8"/>
  <c r="G77" i="8"/>
  <c r="S17" i="8"/>
  <c r="R22" i="8"/>
  <c r="J62" i="8"/>
  <c r="H72" i="8"/>
  <c r="N42" i="8"/>
  <c r="E87" i="8"/>
  <c r="AY11" i="8"/>
  <c r="R27" i="8" l="1"/>
  <c r="P37" i="8"/>
  <c r="E92" i="8"/>
  <c r="J67" i="8"/>
  <c r="N47" i="8"/>
  <c r="F87" i="8"/>
  <c r="M52" i="8"/>
  <c r="O42" i="8"/>
  <c r="T17" i="8"/>
  <c r="G82" i="8"/>
  <c r="L57" i="8"/>
  <c r="R32" i="8"/>
  <c r="K62" i="8"/>
  <c r="S22" i="8"/>
  <c r="I72" i="8"/>
  <c r="H77" i="8"/>
  <c r="CO101" i="8"/>
  <c r="CN106" i="8"/>
  <c r="D97" i="8"/>
  <c r="AZ11" i="8"/>
  <c r="I77" i="8" l="1"/>
  <c r="S32" i="8"/>
  <c r="P42" i="8"/>
  <c r="K67" i="8"/>
  <c r="M57" i="8"/>
  <c r="N52" i="8"/>
  <c r="F92" i="8"/>
  <c r="J72" i="8"/>
  <c r="CO106" i="8"/>
  <c r="T22" i="8"/>
  <c r="H82" i="8"/>
  <c r="G87" i="8"/>
  <c r="Q37" i="8"/>
  <c r="E97" i="8"/>
  <c r="D102" i="8"/>
  <c r="L62" i="8"/>
  <c r="U17" i="8"/>
  <c r="O47" i="8"/>
  <c r="S27" i="8"/>
  <c r="BA11" i="8"/>
  <c r="E102" i="8" l="1"/>
  <c r="I82" i="8"/>
  <c r="G92" i="8"/>
  <c r="Q42" i="8"/>
  <c r="M62" i="8"/>
  <c r="H87" i="8"/>
  <c r="F97" i="8"/>
  <c r="U22" i="8"/>
  <c r="O52" i="8"/>
  <c r="T32" i="8"/>
  <c r="K72" i="8"/>
  <c r="T27" i="8"/>
  <c r="P47" i="8"/>
  <c r="L67" i="8"/>
  <c r="V17" i="8"/>
  <c r="R37" i="8"/>
  <c r="D107" i="8"/>
  <c r="N57" i="8"/>
  <c r="J77" i="8"/>
  <c r="BB11" i="8"/>
  <c r="S37" i="8" l="1"/>
  <c r="V22" i="8"/>
  <c r="K77" i="8"/>
  <c r="W17" i="8"/>
  <c r="L72" i="8"/>
  <c r="G97" i="8"/>
  <c r="H92" i="8"/>
  <c r="U27" i="8"/>
  <c r="R42" i="8"/>
  <c r="O57" i="8"/>
  <c r="M67" i="8"/>
  <c r="U32" i="8"/>
  <c r="I87" i="8"/>
  <c r="J82" i="8"/>
  <c r="E107" i="8"/>
  <c r="Q47" i="8"/>
  <c r="P52" i="8"/>
  <c r="N62" i="8"/>
  <c r="F102" i="8"/>
  <c r="BC11" i="8"/>
  <c r="F107" i="8" l="1"/>
  <c r="N67" i="8"/>
  <c r="I92" i="8"/>
  <c r="L77" i="8"/>
  <c r="X17" i="8"/>
  <c r="V32" i="8"/>
  <c r="O62" i="8"/>
  <c r="K82" i="8"/>
  <c r="P57" i="8"/>
  <c r="H97" i="8"/>
  <c r="W22" i="8"/>
  <c r="R47" i="8"/>
  <c r="G102" i="8"/>
  <c r="V27" i="8"/>
  <c r="Q52" i="8"/>
  <c r="J87" i="8"/>
  <c r="S42" i="8"/>
  <c r="M72" i="8"/>
  <c r="T37" i="8"/>
  <c r="BD11" i="8"/>
  <c r="S47" i="8" l="1"/>
  <c r="U37" i="8"/>
  <c r="R52" i="8"/>
  <c r="X22" i="8"/>
  <c r="P62" i="8"/>
  <c r="J92" i="8"/>
  <c r="K87" i="8"/>
  <c r="N72" i="8"/>
  <c r="W27" i="8"/>
  <c r="I97" i="8"/>
  <c r="W32" i="8"/>
  <c r="O67" i="8"/>
  <c r="L82" i="8"/>
  <c r="M77" i="8"/>
  <c r="T42" i="8"/>
  <c r="H102" i="8"/>
  <c r="Q57" i="8"/>
  <c r="Y17" i="8"/>
  <c r="G107" i="8"/>
  <c r="BE11" i="8"/>
  <c r="O72" i="8" l="1"/>
  <c r="Y22" i="8"/>
  <c r="S52" i="8"/>
  <c r="I102" i="8"/>
  <c r="P67" i="8"/>
  <c r="U42" i="8"/>
  <c r="Z17" i="8"/>
  <c r="N77" i="8"/>
  <c r="J97" i="8"/>
  <c r="K92" i="8"/>
  <c r="V37" i="8"/>
  <c r="X32" i="8"/>
  <c r="H107" i="8"/>
  <c r="L87" i="8"/>
  <c r="R57" i="8"/>
  <c r="M82" i="8"/>
  <c r="X27" i="8"/>
  <c r="Q62" i="8"/>
  <c r="T47" i="8"/>
  <c r="BF11" i="8"/>
  <c r="Y32" i="8" l="1"/>
  <c r="J102" i="8"/>
  <c r="U47" i="8"/>
  <c r="W37" i="8"/>
  <c r="AA17" i="8"/>
  <c r="T52" i="8"/>
  <c r="R62" i="8"/>
  <c r="M87" i="8"/>
  <c r="L92" i="8"/>
  <c r="V42" i="8"/>
  <c r="Z22" i="8"/>
  <c r="N82" i="8"/>
  <c r="O77" i="8"/>
  <c r="S57" i="8"/>
  <c r="Y27" i="8"/>
  <c r="I107" i="8"/>
  <c r="K97" i="8"/>
  <c r="Q67" i="8"/>
  <c r="P72" i="8"/>
  <c r="BG11" i="8"/>
  <c r="N87" i="8" l="1"/>
  <c r="X37" i="8"/>
  <c r="Q72" i="8"/>
  <c r="Z27" i="8"/>
  <c r="AA22" i="8"/>
  <c r="S62" i="8"/>
  <c r="V47" i="8"/>
  <c r="J107" i="8"/>
  <c r="R67" i="8"/>
  <c r="T57" i="8"/>
  <c r="W42" i="8"/>
  <c r="U52" i="8"/>
  <c r="K102" i="8"/>
  <c r="O82" i="8"/>
  <c r="L97" i="8"/>
  <c r="P77" i="8"/>
  <c r="M92" i="8"/>
  <c r="AB17" i="8"/>
  <c r="Z32" i="8"/>
  <c r="BH11" i="8"/>
  <c r="Q77" i="8" l="1"/>
  <c r="V52" i="8"/>
  <c r="K107" i="8"/>
  <c r="AA27" i="8"/>
  <c r="AA32" i="8"/>
  <c r="M97" i="8"/>
  <c r="X42" i="8"/>
  <c r="W47" i="8"/>
  <c r="R72" i="8"/>
  <c r="AC17" i="8"/>
  <c r="P82" i="8"/>
  <c r="U57" i="8"/>
  <c r="T62" i="8"/>
  <c r="Y37" i="8"/>
  <c r="N92" i="8"/>
  <c r="L102" i="8"/>
  <c r="S67" i="8"/>
  <c r="AB22" i="8"/>
  <c r="O87" i="8"/>
  <c r="BI11" i="8"/>
  <c r="V57" i="8" l="1"/>
  <c r="X47" i="8"/>
  <c r="AB27" i="8"/>
  <c r="M102" i="8"/>
  <c r="Q82" i="8"/>
  <c r="L107" i="8"/>
  <c r="O92" i="8"/>
  <c r="AC22" i="8"/>
  <c r="Z37" i="8"/>
  <c r="AD17" i="8"/>
  <c r="N97" i="8"/>
  <c r="W52" i="8"/>
  <c r="Y42" i="8"/>
  <c r="P87" i="8"/>
  <c r="T67" i="8"/>
  <c r="U62" i="8"/>
  <c r="S72" i="8"/>
  <c r="AB32" i="8"/>
  <c r="R77" i="8"/>
  <c r="BJ11" i="8"/>
  <c r="U67" i="8" l="1"/>
  <c r="O97" i="8"/>
  <c r="P92" i="8"/>
  <c r="AC27" i="8"/>
  <c r="X52" i="8"/>
  <c r="AD22" i="8"/>
  <c r="S77" i="8"/>
  <c r="AE17" i="8"/>
  <c r="M107" i="8"/>
  <c r="Y47" i="8"/>
  <c r="Q87" i="8"/>
  <c r="V62" i="8"/>
  <c r="N102" i="8"/>
  <c r="AC32" i="8"/>
  <c r="T72" i="8"/>
  <c r="Z42" i="8"/>
  <c r="AA37" i="8"/>
  <c r="R82" i="8"/>
  <c r="W57" i="8"/>
  <c r="BK11" i="8"/>
  <c r="X57" i="8" l="1"/>
  <c r="U72" i="8"/>
  <c r="R87" i="8"/>
  <c r="T77" i="8"/>
  <c r="Q92" i="8"/>
  <c r="W62" i="8"/>
  <c r="AD27" i="8"/>
  <c r="S82" i="8"/>
  <c r="AD32" i="8"/>
  <c r="Z47" i="8"/>
  <c r="AE22" i="8"/>
  <c r="P97" i="8"/>
  <c r="AA42" i="8"/>
  <c r="AF17" i="8"/>
  <c r="AB37" i="8"/>
  <c r="O102" i="8"/>
  <c r="N107" i="8"/>
  <c r="Y52" i="8"/>
  <c r="V67" i="8"/>
  <c r="BL11" i="8"/>
  <c r="U77" i="8" l="1"/>
  <c r="W67" i="8"/>
  <c r="AF22" i="8"/>
  <c r="AE27" i="8"/>
  <c r="S87" i="8"/>
  <c r="P102" i="8"/>
  <c r="Q97" i="8"/>
  <c r="AC37" i="8"/>
  <c r="Z52" i="8"/>
  <c r="AG17" i="8"/>
  <c r="AA47" i="8"/>
  <c r="X62" i="8"/>
  <c r="V72" i="8"/>
  <c r="T82" i="8"/>
  <c r="O107" i="8"/>
  <c r="AB42" i="8"/>
  <c r="AE32" i="8"/>
  <c r="R92" i="8"/>
  <c r="Y57" i="8"/>
  <c r="BM11" i="8"/>
  <c r="P107" i="8" l="1"/>
  <c r="AB47" i="8"/>
  <c r="R97" i="8"/>
  <c r="AG22" i="8"/>
  <c r="AC42" i="8"/>
  <c r="AF27" i="8"/>
  <c r="S92" i="8"/>
  <c r="U82" i="8"/>
  <c r="AH17" i="8"/>
  <c r="Q102" i="8"/>
  <c r="X67" i="8"/>
  <c r="AD37" i="8"/>
  <c r="Y62" i="8"/>
  <c r="Z57" i="8"/>
  <c r="AF32" i="8"/>
  <c r="W72" i="8"/>
  <c r="AA52" i="8"/>
  <c r="T87" i="8"/>
  <c r="V77" i="8"/>
  <c r="BN11" i="8"/>
  <c r="W77" i="8" l="1"/>
  <c r="AG32" i="8"/>
  <c r="Y67" i="8"/>
  <c r="T92" i="8"/>
  <c r="S97" i="8"/>
  <c r="V82" i="8"/>
  <c r="X72" i="8"/>
  <c r="U87" i="8"/>
  <c r="AA57" i="8"/>
  <c r="R102" i="8"/>
  <c r="AG27" i="8"/>
  <c r="AC47" i="8"/>
  <c r="AE37" i="8"/>
  <c r="AH22" i="8"/>
  <c r="AB52" i="8"/>
  <c r="Z62" i="8"/>
  <c r="AI17" i="8"/>
  <c r="AD42" i="8"/>
  <c r="Q107" i="8"/>
  <c r="BO11" i="8"/>
  <c r="AC52" i="8" l="1"/>
  <c r="Y72" i="8"/>
  <c r="Z67" i="8"/>
  <c r="AA62" i="8"/>
  <c r="V87" i="8"/>
  <c r="AE42" i="8"/>
  <c r="AI22" i="8"/>
  <c r="S102" i="8"/>
  <c r="W82" i="8"/>
  <c r="AH32" i="8"/>
  <c r="AD47" i="8"/>
  <c r="AH27" i="8"/>
  <c r="U92" i="8"/>
  <c r="R107" i="8"/>
  <c r="AJ17" i="8"/>
  <c r="AF37" i="8"/>
  <c r="AB57" i="8"/>
  <c r="T97" i="8"/>
  <c r="X77" i="8"/>
  <c r="BP11" i="8"/>
  <c r="Y77" i="8" l="1"/>
  <c r="AK17" i="8"/>
  <c r="AE47" i="8"/>
  <c r="AJ22" i="8"/>
  <c r="AA67" i="8"/>
  <c r="AG37" i="8"/>
  <c r="AB62" i="8"/>
  <c r="U97" i="8"/>
  <c r="S107" i="8"/>
  <c r="AI32" i="8"/>
  <c r="AF42" i="8"/>
  <c r="Z72" i="8"/>
  <c r="T102" i="8"/>
  <c r="AI27" i="8"/>
  <c r="AC57" i="8"/>
  <c r="V92" i="8"/>
  <c r="X82" i="8"/>
  <c r="W87" i="8"/>
  <c r="AD52" i="8"/>
  <c r="BQ11" i="8"/>
  <c r="AD57" i="8" l="1"/>
  <c r="AG42" i="8"/>
  <c r="AC62" i="8"/>
  <c r="AF47" i="8"/>
  <c r="AA72" i="8"/>
  <c r="AK22" i="8"/>
  <c r="AE52" i="8"/>
  <c r="X87" i="8"/>
  <c r="AJ27" i="8"/>
  <c r="AJ32" i="8"/>
  <c r="AH37" i="8"/>
  <c r="AL17" i="8"/>
  <c r="W92" i="8"/>
  <c r="V97" i="8"/>
  <c r="Y82" i="8"/>
  <c r="U102" i="8"/>
  <c r="T107" i="8"/>
  <c r="AB67" i="8"/>
  <c r="Z77" i="8"/>
  <c r="BR11" i="8"/>
  <c r="AM17" i="8" l="1"/>
  <c r="Y87" i="8"/>
  <c r="AA77" i="8"/>
  <c r="Z82" i="8"/>
  <c r="AI37" i="8"/>
  <c r="AF52" i="8"/>
  <c r="AD62" i="8"/>
  <c r="AG47" i="8"/>
  <c r="AC67" i="8"/>
  <c r="W97" i="8"/>
  <c r="AK32" i="8"/>
  <c r="AL22" i="8"/>
  <c r="AH42" i="8"/>
  <c r="V102" i="8"/>
  <c r="U107" i="8"/>
  <c r="X92" i="8"/>
  <c r="AK27" i="8"/>
  <c r="AB72" i="8"/>
  <c r="AE57" i="8"/>
  <c r="BS11" i="8"/>
  <c r="AM22" i="8" l="1"/>
  <c r="AA82" i="8"/>
  <c r="V107" i="8"/>
  <c r="AL32" i="8"/>
  <c r="AE62" i="8"/>
  <c r="AB77" i="8"/>
  <c r="AH47" i="8"/>
  <c r="AC72" i="8"/>
  <c r="W102" i="8"/>
  <c r="X97" i="8"/>
  <c r="AG52" i="8"/>
  <c r="Z87" i="8"/>
  <c r="Y92" i="8"/>
  <c r="AF57" i="8"/>
  <c r="AL27" i="8"/>
  <c r="AI42" i="8"/>
  <c r="AD67" i="8"/>
  <c r="AJ37" i="8"/>
  <c r="AN17" i="8"/>
  <c r="BT11" i="8"/>
  <c r="AJ42" i="8" l="1"/>
  <c r="AO17" i="8"/>
  <c r="AM27" i="8"/>
  <c r="AH52" i="8"/>
  <c r="AI47" i="8"/>
  <c r="W107" i="8"/>
  <c r="AD72" i="8"/>
  <c r="AA87" i="8"/>
  <c r="AG57" i="8"/>
  <c r="AB82" i="8"/>
  <c r="AM32" i="8"/>
  <c r="AK37" i="8"/>
  <c r="Y97" i="8"/>
  <c r="AC77" i="8"/>
  <c r="AE67" i="8"/>
  <c r="Z92" i="8"/>
  <c r="X102" i="8"/>
  <c r="AF62" i="8"/>
  <c r="AN22" i="8"/>
  <c r="BU11" i="8"/>
  <c r="AA92" i="8" l="1"/>
  <c r="AL37" i="8"/>
  <c r="AB87" i="8"/>
  <c r="AI52" i="8"/>
  <c r="AO22" i="8"/>
  <c r="AN27" i="8"/>
  <c r="AG62" i="8"/>
  <c r="AD77" i="8"/>
  <c r="AC82" i="8"/>
  <c r="X107" i="8"/>
  <c r="AP17" i="8"/>
  <c r="AN32" i="8"/>
  <c r="AF67" i="8"/>
  <c r="AE72" i="8"/>
  <c r="Y102" i="8"/>
  <c r="Z97" i="8"/>
  <c r="AH57" i="8"/>
  <c r="AJ47" i="8"/>
  <c r="AK42" i="8"/>
  <c r="BV11" i="8"/>
  <c r="AO32" i="8" l="1"/>
  <c r="AE77" i="8"/>
  <c r="AJ52" i="8"/>
  <c r="AL42" i="8"/>
  <c r="AQ17" i="8"/>
  <c r="AH62" i="8"/>
  <c r="AC87" i="8"/>
  <c r="AK47" i="8"/>
  <c r="AF72" i="8"/>
  <c r="Y107" i="8"/>
  <c r="AO27" i="8"/>
  <c r="AM37" i="8"/>
  <c r="AA97" i="8"/>
  <c r="Z102" i="8"/>
  <c r="AI57" i="8"/>
  <c r="AG67" i="8"/>
  <c r="AD82" i="8"/>
  <c r="AP22" i="8"/>
  <c r="AB92" i="8"/>
  <c r="BW11" i="8"/>
  <c r="AH67" i="8" l="1"/>
  <c r="AN37" i="8"/>
  <c r="AL47" i="8"/>
  <c r="AM42" i="8"/>
  <c r="AJ57" i="8"/>
  <c r="AP27" i="8"/>
  <c r="AD87" i="8"/>
  <c r="AK52" i="8"/>
  <c r="AA102" i="8"/>
  <c r="Z107" i="8"/>
  <c r="AI62" i="8"/>
  <c r="AF77" i="8"/>
  <c r="AC92" i="8"/>
  <c r="AQ22" i="8"/>
  <c r="AE82" i="8"/>
  <c r="AB97" i="8"/>
  <c r="AG72" i="8"/>
  <c r="AR17" i="8"/>
  <c r="AP32" i="8"/>
  <c r="BX11" i="8"/>
  <c r="AC97" i="8" l="1"/>
  <c r="AN42" i="8"/>
  <c r="AF82" i="8"/>
  <c r="AE87" i="8"/>
  <c r="AM47" i="8"/>
  <c r="AG77" i="8"/>
  <c r="AS17" i="8"/>
  <c r="AR22" i="8"/>
  <c r="AA107" i="8"/>
  <c r="AQ27" i="8"/>
  <c r="AO37" i="8"/>
  <c r="AJ62" i="8"/>
  <c r="AL52" i="8"/>
  <c r="AQ32" i="8"/>
  <c r="AH72" i="8"/>
  <c r="AD92" i="8"/>
  <c r="AB102" i="8"/>
  <c r="AK57" i="8"/>
  <c r="AI67" i="8"/>
  <c r="BY11" i="8"/>
  <c r="AE92" i="8" l="1"/>
  <c r="AJ67" i="8"/>
  <c r="AT17" i="8"/>
  <c r="AG82" i="8"/>
  <c r="AK62" i="8"/>
  <c r="AP37" i="8"/>
  <c r="AR32" i="8"/>
  <c r="AR27" i="8"/>
  <c r="AH77" i="8"/>
  <c r="AO42" i="8"/>
  <c r="AS22" i="8"/>
  <c r="AI72" i="8"/>
  <c r="AF87" i="8"/>
  <c r="AL57" i="8"/>
  <c r="AC102" i="8"/>
  <c r="AM52" i="8"/>
  <c r="AB107" i="8"/>
  <c r="AN47" i="8"/>
  <c r="AD97" i="8"/>
  <c r="BZ11" i="8"/>
  <c r="AJ72" i="8" l="1"/>
  <c r="AT22" i="8"/>
  <c r="AU17" i="8"/>
  <c r="AS27" i="8"/>
  <c r="AO47" i="8"/>
  <c r="AM57" i="8"/>
  <c r="AP42" i="8"/>
  <c r="AQ37" i="8"/>
  <c r="AK67" i="8"/>
  <c r="AH82" i="8"/>
  <c r="AD102" i="8"/>
  <c r="AN52" i="8"/>
  <c r="AE97" i="8"/>
  <c r="AS32" i="8"/>
  <c r="AC107" i="8"/>
  <c r="AG87" i="8"/>
  <c r="AI77" i="8"/>
  <c r="AL62" i="8"/>
  <c r="AF92" i="8"/>
  <c r="CA11" i="8"/>
  <c r="AQ42" i="8" l="1"/>
  <c r="AV17" i="8"/>
  <c r="AO52" i="8"/>
  <c r="AM62" i="8"/>
  <c r="AT32" i="8"/>
  <c r="AI82" i="8"/>
  <c r="AN57" i="8"/>
  <c r="AU22" i="8"/>
  <c r="AR37" i="8"/>
  <c r="AG92" i="8"/>
  <c r="AH87" i="8"/>
  <c r="AT27" i="8"/>
  <c r="AD107" i="8"/>
  <c r="AE102" i="8"/>
  <c r="AJ77" i="8"/>
  <c r="AF97" i="8"/>
  <c r="AL67" i="8"/>
  <c r="AP47" i="8"/>
  <c r="AK72" i="8"/>
  <c r="CB11" i="8"/>
  <c r="AN62" i="8" l="1"/>
  <c r="AP52" i="8"/>
  <c r="AU27" i="8"/>
  <c r="AQ47" i="8"/>
  <c r="AF102" i="8"/>
  <c r="AH92" i="8"/>
  <c r="AJ82" i="8"/>
  <c r="AW17" i="8"/>
  <c r="AV22" i="8"/>
  <c r="AL72" i="8"/>
  <c r="AG97" i="8"/>
  <c r="AK77" i="8"/>
  <c r="AI87" i="8"/>
  <c r="AO57" i="8"/>
  <c r="AM67" i="8"/>
  <c r="AE107" i="8"/>
  <c r="AS37" i="8"/>
  <c r="AU32" i="8"/>
  <c r="AR42" i="8"/>
  <c r="CC11" i="8"/>
  <c r="AL77" i="8" l="1"/>
  <c r="AH97" i="8"/>
  <c r="AV27" i="8"/>
  <c r="AF107" i="8"/>
  <c r="AR47" i="8"/>
  <c r="AS42" i="8"/>
  <c r="AV32" i="8"/>
  <c r="AP57" i="8"/>
  <c r="AM72" i="8"/>
  <c r="AI92" i="8"/>
  <c r="AQ52" i="8"/>
  <c r="AK82" i="8"/>
  <c r="AX17" i="8"/>
  <c r="AN67" i="8"/>
  <c r="AT37" i="8"/>
  <c r="AJ87" i="8"/>
  <c r="AW22" i="8"/>
  <c r="AG102" i="8"/>
  <c r="AO62" i="8"/>
  <c r="CD11" i="8"/>
  <c r="AK87" i="8" l="1"/>
  <c r="AL82" i="8"/>
  <c r="AQ57" i="8"/>
  <c r="AG107" i="8"/>
  <c r="AW32" i="8"/>
  <c r="AW27" i="8"/>
  <c r="AP62" i="8"/>
  <c r="AU37" i="8"/>
  <c r="AR52" i="8"/>
  <c r="AO67" i="8"/>
  <c r="AT42" i="8"/>
  <c r="AI97" i="8"/>
  <c r="AH102" i="8"/>
  <c r="AJ92" i="8"/>
  <c r="AX22" i="8"/>
  <c r="AY17" i="8"/>
  <c r="AN72" i="8"/>
  <c r="AS47" i="8"/>
  <c r="AM77" i="8"/>
  <c r="CE11" i="8"/>
  <c r="AJ97" i="8" l="1"/>
  <c r="AH107" i="8"/>
  <c r="AY22" i="8"/>
  <c r="AQ62" i="8"/>
  <c r="AR57" i="8"/>
  <c r="AZ17" i="8"/>
  <c r="AT47" i="8"/>
  <c r="AK92" i="8"/>
  <c r="AP67" i="8"/>
  <c r="AX27" i="8"/>
  <c r="AM82" i="8"/>
  <c r="AV37" i="8"/>
  <c r="AN77" i="8"/>
  <c r="AU42" i="8"/>
  <c r="AO72" i="8"/>
  <c r="AI102" i="8"/>
  <c r="AS52" i="8"/>
  <c r="AX32" i="8"/>
  <c r="AL87" i="8"/>
  <c r="CF11" i="8"/>
  <c r="AR62" i="8" l="1"/>
  <c r="AW37" i="8"/>
  <c r="AM87" i="8"/>
  <c r="AU47" i="8"/>
  <c r="AZ22" i="8"/>
  <c r="AP72" i="8"/>
  <c r="AN82" i="8"/>
  <c r="AY32" i="8"/>
  <c r="AV42" i="8"/>
  <c r="AY27" i="8"/>
  <c r="BA17" i="8"/>
  <c r="AI107" i="8"/>
  <c r="AL92" i="8"/>
  <c r="AJ102" i="8"/>
  <c r="AT52" i="8"/>
  <c r="AO77" i="8"/>
  <c r="AQ67" i="8"/>
  <c r="AS57" i="8"/>
  <c r="AK97" i="8"/>
  <c r="CG11" i="8"/>
  <c r="AV47" i="8" l="1"/>
  <c r="AZ32" i="8"/>
  <c r="AP77" i="8"/>
  <c r="BB17" i="8"/>
  <c r="AN87" i="8"/>
  <c r="AJ107" i="8"/>
  <c r="AT57" i="8"/>
  <c r="AK102" i="8"/>
  <c r="AZ27" i="8"/>
  <c r="AQ72" i="8"/>
  <c r="AX37" i="8"/>
  <c r="AU52" i="8"/>
  <c r="AO82" i="8"/>
  <c r="AL97" i="8"/>
  <c r="AR67" i="8"/>
  <c r="AM92" i="8"/>
  <c r="AW42" i="8"/>
  <c r="BA22" i="8"/>
  <c r="AS62" i="8"/>
  <c r="CH11" i="8"/>
  <c r="AS67" i="8" l="1"/>
  <c r="AY37" i="8"/>
  <c r="AU57" i="8"/>
  <c r="AQ77" i="8"/>
  <c r="AL102" i="8"/>
  <c r="AT62" i="8"/>
  <c r="BB22" i="8"/>
  <c r="AM97" i="8"/>
  <c r="AR72" i="8"/>
  <c r="AK107" i="8"/>
  <c r="BA32" i="8"/>
  <c r="AV52" i="8"/>
  <c r="BC17" i="8"/>
  <c r="AN92" i="8"/>
  <c r="AX42" i="8"/>
  <c r="AP82" i="8"/>
  <c r="BA27" i="8"/>
  <c r="AO87" i="8"/>
  <c r="AW47" i="8"/>
  <c r="CI11" i="8"/>
  <c r="AQ82" i="8" l="1"/>
  <c r="AR77" i="8"/>
  <c r="AY42" i="8"/>
  <c r="BC22" i="8"/>
  <c r="AV57" i="8"/>
  <c r="AW52" i="8"/>
  <c r="AP87" i="8"/>
  <c r="AO92" i="8"/>
  <c r="AL107" i="8"/>
  <c r="AU62" i="8"/>
  <c r="AZ37" i="8"/>
  <c r="AN97" i="8"/>
  <c r="AX47" i="8"/>
  <c r="BB32" i="8"/>
  <c r="BB27" i="8"/>
  <c r="BD17" i="8"/>
  <c r="AS72" i="8"/>
  <c r="AM102" i="8"/>
  <c r="AT67" i="8"/>
  <c r="CJ11" i="8"/>
  <c r="BD22" i="8" l="1"/>
  <c r="AU67" i="8"/>
  <c r="AQ87" i="8"/>
  <c r="AZ42" i="8"/>
  <c r="AO97" i="8"/>
  <c r="BE17" i="8"/>
  <c r="BC27" i="8"/>
  <c r="AN102" i="8"/>
  <c r="BC32" i="8"/>
  <c r="AV62" i="8"/>
  <c r="AX52" i="8"/>
  <c r="AS77" i="8"/>
  <c r="AP92" i="8"/>
  <c r="BA37" i="8"/>
  <c r="AT72" i="8"/>
  <c r="AY47" i="8"/>
  <c r="AM107" i="8"/>
  <c r="AW57" i="8"/>
  <c r="AR82" i="8"/>
  <c r="CK11" i="8"/>
  <c r="BA42" i="8" l="1"/>
  <c r="AY52" i="8"/>
  <c r="BD27" i="8"/>
  <c r="AR87" i="8"/>
  <c r="AZ47" i="8"/>
  <c r="AS82" i="8"/>
  <c r="BB37" i="8"/>
  <c r="AW62" i="8"/>
  <c r="BF17" i="8"/>
  <c r="AV67" i="8"/>
  <c r="AT77" i="8"/>
  <c r="AU72" i="8"/>
  <c r="AX57" i="8"/>
  <c r="AO102" i="8"/>
  <c r="AN107" i="8"/>
  <c r="AQ92" i="8"/>
  <c r="BD32" i="8"/>
  <c r="AP97" i="8"/>
  <c r="BE22" i="8"/>
  <c r="CL11" i="8"/>
  <c r="AV72" i="8" l="1"/>
  <c r="AO107" i="8"/>
  <c r="BE27" i="8"/>
  <c r="AR92" i="8"/>
  <c r="BF22" i="8"/>
  <c r="AQ97" i="8"/>
  <c r="AP102" i="8"/>
  <c r="AW67" i="8"/>
  <c r="AT82" i="8"/>
  <c r="AZ52" i="8"/>
  <c r="AX62" i="8"/>
  <c r="AU77" i="8"/>
  <c r="BC37" i="8"/>
  <c r="AS87" i="8"/>
  <c r="BE32" i="8"/>
  <c r="AY57" i="8"/>
  <c r="BG17" i="8"/>
  <c r="BA47" i="8"/>
  <c r="BB42" i="8"/>
  <c r="CM11" i="8"/>
  <c r="AS92" i="8" l="1"/>
  <c r="BF32" i="8"/>
  <c r="AQ102" i="8"/>
  <c r="BF27" i="8"/>
  <c r="AZ57" i="8"/>
  <c r="AX67" i="8"/>
  <c r="BB47" i="8"/>
  <c r="AT87" i="8"/>
  <c r="BA52" i="8"/>
  <c r="AR97" i="8"/>
  <c r="AP107" i="8"/>
  <c r="AV77" i="8"/>
  <c r="BC42" i="8"/>
  <c r="AY62" i="8"/>
  <c r="BH17" i="8"/>
  <c r="BD37" i="8"/>
  <c r="AU82" i="8"/>
  <c r="BG22" i="8"/>
  <c r="AW72" i="8"/>
  <c r="CN11" i="8"/>
  <c r="BI17" i="8" l="1"/>
  <c r="AQ107" i="8"/>
  <c r="BC47" i="8"/>
  <c r="AR102" i="8"/>
  <c r="AW77" i="8"/>
  <c r="BH22" i="8"/>
  <c r="AY67" i="8"/>
  <c r="BG32" i="8"/>
  <c r="BE37" i="8"/>
  <c r="AU87" i="8"/>
  <c r="AX72" i="8"/>
  <c r="BG27" i="8"/>
  <c r="AZ62" i="8"/>
  <c r="AS97" i="8"/>
  <c r="AV82" i="8"/>
  <c r="BD42" i="8"/>
  <c r="BB52" i="8"/>
  <c r="BA57" i="8"/>
  <c r="AT92" i="8"/>
  <c r="CO11" i="8"/>
  <c r="AU92" i="8" l="1"/>
  <c r="AW82" i="8"/>
  <c r="AY72" i="8"/>
  <c r="AZ67" i="8"/>
  <c r="BD47" i="8"/>
  <c r="BE42" i="8"/>
  <c r="AS102" i="8"/>
  <c r="BH27" i="8"/>
  <c r="BB57" i="8"/>
  <c r="AT97" i="8"/>
  <c r="AV87" i="8"/>
  <c r="BI22" i="8"/>
  <c r="AR107" i="8"/>
  <c r="BH32" i="8"/>
  <c r="BC52" i="8"/>
  <c r="BA62" i="8"/>
  <c r="BF37" i="8"/>
  <c r="AX77" i="8"/>
  <c r="BJ17" i="8"/>
  <c r="D12" i="8"/>
  <c r="BK17" i="8" l="1"/>
  <c r="BD52" i="8"/>
  <c r="AW87" i="8"/>
  <c r="AT102" i="8"/>
  <c r="AZ72" i="8"/>
  <c r="BA67" i="8"/>
  <c r="BI27" i="8"/>
  <c r="AY77" i="8"/>
  <c r="BI32" i="8"/>
  <c r="AU97" i="8"/>
  <c r="BF42" i="8"/>
  <c r="AX82" i="8"/>
  <c r="BJ22" i="8"/>
  <c r="BB62" i="8"/>
  <c r="BG37" i="8"/>
  <c r="AS107" i="8"/>
  <c r="BC57" i="8"/>
  <c r="BE47" i="8"/>
  <c r="AV92" i="8"/>
  <c r="E12" i="8"/>
  <c r="AU102" i="8" l="1"/>
  <c r="BG42" i="8"/>
  <c r="BJ27" i="8"/>
  <c r="AX87" i="8"/>
  <c r="AT107" i="8"/>
  <c r="AZ77" i="8"/>
  <c r="AW92" i="8"/>
  <c r="AY82" i="8"/>
  <c r="BF47" i="8"/>
  <c r="BC62" i="8"/>
  <c r="AV97" i="8"/>
  <c r="BB67" i="8"/>
  <c r="BE52" i="8"/>
  <c r="BH37" i="8"/>
  <c r="BD57" i="8"/>
  <c r="BK22" i="8"/>
  <c r="BJ32" i="8"/>
  <c r="BA72" i="8"/>
  <c r="BL17" i="8"/>
  <c r="F12" i="8"/>
  <c r="BM17" i="8" l="1"/>
  <c r="AX92" i="8"/>
  <c r="BK27" i="8"/>
  <c r="BL22" i="8"/>
  <c r="AZ82" i="8"/>
  <c r="AW97" i="8"/>
  <c r="BB72" i="8"/>
  <c r="BI37" i="8"/>
  <c r="BD62" i="8"/>
  <c r="BA77" i="8"/>
  <c r="BH42" i="8"/>
  <c r="BC67" i="8"/>
  <c r="BE57" i="8"/>
  <c r="AY87" i="8"/>
  <c r="BK32" i="8"/>
  <c r="BF52" i="8"/>
  <c r="BG47" i="8"/>
  <c r="AU107" i="8"/>
  <c r="AV102" i="8"/>
  <c r="G12" i="8"/>
  <c r="BJ37" i="8" l="1"/>
  <c r="BI42" i="8"/>
  <c r="BC72" i="8"/>
  <c r="BL27" i="8"/>
  <c r="BM22" i="8"/>
  <c r="AW102" i="8"/>
  <c r="AV107" i="8"/>
  <c r="AZ87" i="8"/>
  <c r="BB77" i="8"/>
  <c r="AX97" i="8"/>
  <c r="AY92" i="8"/>
  <c r="BL32" i="8"/>
  <c r="BG52" i="8"/>
  <c r="BD67" i="8"/>
  <c r="BH47" i="8"/>
  <c r="BF57" i="8"/>
  <c r="BE62" i="8"/>
  <c r="BA82" i="8"/>
  <c r="BN17" i="8"/>
  <c r="H12" i="8"/>
  <c r="BI47" i="8" l="1"/>
  <c r="AZ92" i="8"/>
  <c r="AW107" i="8"/>
  <c r="BD72" i="8"/>
  <c r="BM27" i="8"/>
  <c r="BG57" i="8"/>
  <c r="BA87" i="8"/>
  <c r="BB82" i="8"/>
  <c r="BE67" i="8"/>
  <c r="AY97" i="8"/>
  <c r="AX102" i="8"/>
  <c r="BJ42" i="8"/>
  <c r="BM32" i="8"/>
  <c r="BO17" i="8"/>
  <c r="BF62" i="8"/>
  <c r="BH52" i="8"/>
  <c r="BC77" i="8"/>
  <c r="BN22" i="8"/>
  <c r="BK37" i="8"/>
  <c r="I12" i="8"/>
  <c r="BC82" i="8" l="1"/>
  <c r="BG62" i="8"/>
  <c r="AY102" i="8"/>
  <c r="BB87" i="8"/>
  <c r="AX107" i="8"/>
  <c r="BK42" i="8"/>
  <c r="BO22" i="8"/>
  <c r="BP17" i="8"/>
  <c r="AZ97" i="8"/>
  <c r="BH57" i="8"/>
  <c r="BA92" i="8"/>
  <c r="BI52" i="8"/>
  <c r="BE72" i="8"/>
  <c r="BL37" i="8"/>
  <c r="BD77" i="8"/>
  <c r="BN32" i="8"/>
  <c r="BF67" i="8"/>
  <c r="BN27" i="8"/>
  <c r="BJ47" i="8"/>
  <c r="J12" i="8"/>
  <c r="BQ17" i="8" l="1"/>
  <c r="BE77" i="8"/>
  <c r="BP22" i="8"/>
  <c r="AZ102" i="8"/>
  <c r="BO32" i="8"/>
  <c r="BK47" i="8"/>
  <c r="BB92" i="8"/>
  <c r="BM37" i="8"/>
  <c r="BI57" i="8"/>
  <c r="BL42" i="8"/>
  <c r="BH62" i="8"/>
  <c r="BJ52" i="8"/>
  <c r="BC87" i="8"/>
  <c r="BO27" i="8"/>
  <c r="BG67" i="8"/>
  <c r="BF72" i="8"/>
  <c r="BA97" i="8"/>
  <c r="AY107" i="8"/>
  <c r="BD82" i="8"/>
  <c r="K12" i="8"/>
  <c r="BK52" i="8" l="1"/>
  <c r="BI62" i="8"/>
  <c r="BC92" i="8"/>
  <c r="BQ22" i="8"/>
  <c r="BG72" i="8"/>
  <c r="BE82" i="8"/>
  <c r="BN37" i="8"/>
  <c r="BP27" i="8"/>
  <c r="BM42" i="8"/>
  <c r="BL47" i="8"/>
  <c r="BF77" i="8"/>
  <c r="BH67" i="8"/>
  <c r="BA102" i="8"/>
  <c r="AZ107" i="8"/>
  <c r="BB97" i="8"/>
  <c r="BD87" i="8"/>
  <c r="BJ57" i="8"/>
  <c r="BP32" i="8"/>
  <c r="BR17" i="8"/>
  <c r="L12" i="8"/>
  <c r="BE87" i="8" l="1"/>
  <c r="BS17" i="8"/>
  <c r="BO37" i="8"/>
  <c r="BD92" i="8"/>
  <c r="BQ27" i="8"/>
  <c r="BQ32" i="8"/>
  <c r="BA107" i="8"/>
  <c r="BM47" i="8"/>
  <c r="BF82" i="8"/>
  <c r="BJ62" i="8"/>
  <c r="BI67" i="8"/>
  <c r="BC97" i="8"/>
  <c r="BR22" i="8"/>
  <c r="BG77" i="8"/>
  <c r="BK57" i="8"/>
  <c r="BB102" i="8"/>
  <c r="BN42" i="8"/>
  <c r="BH72" i="8"/>
  <c r="BL52" i="8"/>
  <c r="M12" i="8"/>
  <c r="BD97" i="8" l="1"/>
  <c r="BN47" i="8"/>
  <c r="BE92" i="8"/>
  <c r="BJ67" i="8"/>
  <c r="BB107" i="8"/>
  <c r="BP37" i="8"/>
  <c r="BM52" i="8"/>
  <c r="BH77" i="8"/>
  <c r="BK62" i="8"/>
  <c r="BR32" i="8"/>
  <c r="BT17" i="8"/>
  <c r="BI72" i="8"/>
  <c r="BC102" i="8"/>
  <c r="BL57" i="8"/>
  <c r="BO42" i="8"/>
  <c r="BS22" i="8"/>
  <c r="BG82" i="8"/>
  <c r="BR27" i="8"/>
  <c r="BF87" i="8"/>
  <c r="N12" i="8"/>
  <c r="BT22" i="8" l="1"/>
  <c r="BJ72" i="8"/>
  <c r="BI77" i="8"/>
  <c r="BK67" i="8"/>
  <c r="BN52" i="8"/>
  <c r="BF92" i="8"/>
  <c r="BU17" i="8"/>
  <c r="BS27" i="8"/>
  <c r="BM57" i="8"/>
  <c r="BQ37" i="8"/>
  <c r="BO47" i="8"/>
  <c r="BS32" i="8"/>
  <c r="BG87" i="8"/>
  <c r="BP42" i="8"/>
  <c r="BH82" i="8"/>
  <c r="BD102" i="8"/>
  <c r="BL62" i="8"/>
  <c r="BC107" i="8"/>
  <c r="BE97" i="8"/>
  <c r="O12" i="8"/>
  <c r="BE102" i="8" l="1"/>
  <c r="BT32" i="8"/>
  <c r="BT27" i="8"/>
  <c r="BL67" i="8"/>
  <c r="BI82" i="8"/>
  <c r="BV17" i="8"/>
  <c r="BJ77" i="8"/>
  <c r="BF97" i="8"/>
  <c r="BR37" i="8"/>
  <c r="BG92" i="8"/>
  <c r="BK72" i="8"/>
  <c r="BQ42" i="8"/>
  <c r="BP47" i="8"/>
  <c r="BD107" i="8"/>
  <c r="BM62" i="8"/>
  <c r="BH87" i="8"/>
  <c r="BN57" i="8"/>
  <c r="BO52" i="8"/>
  <c r="BU22" i="8"/>
  <c r="P12" i="8"/>
  <c r="BG97" i="8" l="1"/>
  <c r="BM67" i="8"/>
  <c r="BR42" i="8"/>
  <c r="BN62" i="8"/>
  <c r="BK77" i="8"/>
  <c r="BU27" i="8"/>
  <c r="BI87" i="8"/>
  <c r="BP52" i="8"/>
  <c r="BH92" i="8"/>
  <c r="BW17" i="8"/>
  <c r="BU32" i="8"/>
  <c r="BV22" i="8"/>
  <c r="BE107" i="8"/>
  <c r="BL72" i="8"/>
  <c r="BO57" i="8"/>
  <c r="BQ47" i="8"/>
  <c r="BS37" i="8"/>
  <c r="BJ82" i="8"/>
  <c r="BF102" i="8"/>
  <c r="Q12" i="8"/>
  <c r="BW22" i="8" l="1"/>
  <c r="BQ52" i="8"/>
  <c r="BO62" i="8"/>
  <c r="BP57" i="8"/>
  <c r="BJ87" i="8"/>
  <c r="BS42" i="8"/>
  <c r="BV32" i="8"/>
  <c r="BK82" i="8"/>
  <c r="BX17" i="8"/>
  <c r="BV27" i="8"/>
  <c r="BN67" i="8"/>
  <c r="BR47" i="8"/>
  <c r="BM72" i="8"/>
  <c r="BG102" i="8"/>
  <c r="BT37" i="8"/>
  <c r="BF107" i="8"/>
  <c r="BI92" i="8"/>
  <c r="BL77" i="8"/>
  <c r="BH97" i="8"/>
  <c r="R12" i="8"/>
  <c r="BS47" i="8" l="1"/>
  <c r="BL82" i="8"/>
  <c r="BQ57" i="8"/>
  <c r="BI97" i="8"/>
  <c r="BW32" i="8"/>
  <c r="BP62" i="8"/>
  <c r="BO67" i="8"/>
  <c r="BM77" i="8"/>
  <c r="BW27" i="8"/>
  <c r="BT42" i="8"/>
  <c r="BR52" i="8"/>
  <c r="BH102" i="8"/>
  <c r="BG107" i="8"/>
  <c r="BU37" i="8"/>
  <c r="BJ92" i="8"/>
  <c r="BN72" i="8"/>
  <c r="BY17" i="8"/>
  <c r="BK87" i="8"/>
  <c r="BX22" i="8"/>
  <c r="S12" i="8"/>
  <c r="BO72" i="8" l="1"/>
  <c r="BI102" i="8"/>
  <c r="BN77" i="8"/>
  <c r="BJ97" i="8"/>
  <c r="BR57" i="8"/>
  <c r="BK92" i="8"/>
  <c r="BS52" i="8"/>
  <c r="BP67" i="8"/>
  <c r="BL87" i="8"/>
  <c r="BU42" i="8"/>
  <c r="BM82" i="8"/>
  <c r="BY22" i="8"/>
  <c r="BV37" i="8"/>
  <c r="BQ62" i="8"/>
  <c r="BZ17" i="8"/>
  <c r="BH107" i="8"/>
  <c r="BX27" i="8"/>
  <c r="BX32" i="8"/>
  <c r="BT47" i="8"/>
  <c r="T12" i="8"/>
  <c r="BK97" i="8" l="1"/>
  <c r="BU47" i="8"/>
  <c r="BT52" i="8"/>
  <c r="BO77" i="8"/>
  <c r="BQ67" i="8"/>
  <c r="BN82" i="8"/>
  <c r="BZ22" i="8"/>
  <c r="CA17" i="8"/>
  <c r="BV42" i="8"/>
  <c r="BL92" i="8"/>
  <c r="BJ102" i="8"/>
  <c r="BI107" i="8"/>
  <c r="BR62" i="8"/>
  <c r="BY32" i="8"/>
  <c r="BY27" i="8"/>
  <c r="BW37" i="8"/>
  <c r="BM87" i="8"/>
  <c r="BS57" i="8"/>
  <c r="BP72" i="8"/>
  <c r="U12" i="8"/>
  <c r="BP77" i="8" l="1"/>
  <c r="CB17" i="8"/>
  <c r="BK102" i="8"/>
  <c r="CA22" i="8"/>
  <c r="BU52" i="8"/>
  <c r="BQ72" i="8"/>
  <c r="BX37" i="8"/>
  <c r="BT57" i="8"/>
  <c r="BM92" i="8"/>
  <c r="BO82" i="8"/>
  <c r="BV47" i="8"/>
  <c r="BZ32" i="8"/>
  <c r="BJ107" i="8"/>
  <c r="BZ27" i="8"/>
  <c r="BN87" i="8"/>
  <c r="BS62" i="8"/>
  <c r="BW42" i="8"/>
  <c r="BR67" i="8"/>
  <c r="BL97" i="8"/>
  <c r="V12" i="8"/>
  <c r="BL102" i="8" l="1"/>
  <c r="CB22" i="8"/>
  <c r="BW47" i="8"/>
  <c r="BT62" i="8"/>
  <c r="BM97" i="8"/>
  <c r="BS67" i="8"/>
  <c r="BP82" i="8"/>
  <c r="BR72" i="8"/>
  <c r="CC17" i="8"/>
  <c r="BU57" i="8"/>
  <c r="CA27" i="8"/>
  <c r="CA32" i="8"/>
  <c r="BO87" i="8"/>
  <c r="BY37" i="8"/>
  <c r="BX42" i="8"/>
  <c r="BK107" i="8"/>
  <c r="BN92" i="8"/>
  <c r="BV52" i="8"/>
  <c r="BQ77" i="8"/>
  <c r="W12" i="8"/>
  <c r="BL107" i="8" l="1"/>
  <c r="BO92" i="8"/>
  <c r="CB32" i="8"/>
  <c r="BY42" i="8"/>
  <c r="BQ82" i="8"/>
  <c r="BX47" i="8"/>
  <c r="CD17" i="8"/>
  <c r="CB27" i="8"/>
  <c r="BU62" i="8"/>
  <c r="BW52" i="8"/>
  <c r="BV57" i="8"/>
  <c r="BT67" i="8"/>
  <c r="CC22" i="8"/>
  <c r="BP87" i="8"/>
  <c r="BS72" i="8"/>
  <c r="BR77" i="8"/>
  <c r="BZ37" i="8"/>
  <c r="BN97" i="8"/>
  <c r="BM102" i="8"/>
  <c r="X12" i="8"/>
  <c r="BN102" i="8" l="1"/>
  <c r="CE17" i="8"/>
  <c r="CC32" i="8"/>
  <c r="BS77" i="8"/>
  <c r="BW57" i="8"/>
  <c r="CC27" i="8"/>
  <c r="BO97" i="8"/>
  <c r="BX52" i="8"/>
  <c r="BY47" i="8"/>
  <c r="BP92" i="8"/>
  <c r="BZ42" i="8"/>
  <c r="BQ87" i="8"/>
  <c r="BU67" i="8"/>
  <c r="BT72" i="8"/>
  <c r="CA37" i="8"/>
  <c r="CD22" i="8"/>
  <c r="BV62" i="8"/>
  <c r="BR82" i="8"/>
  <c r="BM107" i="8"/>
  <c r="Y12" i="8"/>
  <c r="BN107" i="8" l="1"/>
  <c r="BP97" i="8"/>
  <c r="CD32" i="8"/>
  <c r="CE22" i="8"/>
  <c r="CA42" i="8"/>
  <c r="BR87" i="8"/>
  <c r="BS82" i="8"/>
  <c r="BQ92" i="8"/>
  <c r="CD27" i="8"/>
  <c r="CF17" i="8"/>
  <c r="BT77" i="8"/>
  <c r="BU72" i="8"/>
  <c r="BY52" i="8"/>
  <c r="CB37" i="8"/>
  <c r="BW62" i="8"/>
  <c r="BV67" i="8"/>
  <c r="BZ47" i="8"/>
  <c r="BX57" i="8"/>
  <c r="BO102" i="8"/>
  <c r="Z12" i="8"/>
  <c r="BP102" i="8" l="1"/>
  <c r="BT82" i="8"/>
  <c r="CE32" i="8"/>
  <c r="BW67" i="8"/>
  <c r="BX62" i="8"/>
  <c r="BV72" i="8"/>
  <c r="BY57" i="8"/>
  <c r="CG17" i="8"/>
  <c r="BS87" i="8"/>
  <c r="BQ97" i="8"/>
  <c r="CF22" i="8"/>
  <c r="CC37" i="8"/>
  <c r="BR92" i="8"/>
  <c r="BU77" i="8"/>
  <c r="CA47" i="8"/>
  <c r="BZ52" i="8"/>
  <c r="CE27" i="8"/>
  <c r="CB42" i="8"/>
  <c r="BO107" i="8"/>
  <c r="AA12" i="8"/>
  <c r="BP107" i="8" l="1"/>
  <c r="BZ57" i="8"/>
  <c r="CF32" i="8"/>
  <c r="CA52" i="8"/>
  <c r="CG22" i="8"/>
  <c r="CH17" i="8"/>
  <c r="CC42" i="8"/>
  <c r="BR97" i="8"/>
  <c r="BW72" i="8"/>
  <c r="BU82" i="8"/>
  <c r="BX67" i="8"/>
  <c r="BV77" i="8"/>
  <c r="CD37" i="8"/>
  <c r="CB47" i="8"/>
  <c r="CF27" i="8"/>
  <c r="BS92" i="8"/>
  <c r="BT87" i="8"/>
  <c r="BY62" i="8"/>
  <c r="BQ102" i="8"/>
  <c r="AB12" i="8"/>
  <c r="BT92" i="8" l="1"/>
  <c r="CD42" i="8"/>
  <c r="CG32" i="8"/>
  <c r="CG27" i="8"/>
  <c r="BS97" i="8"/>
  <c r="BZ62" i="8"/>
  <c r="BV82" i="8"/>
  <c r="CI17" i="8"/>
  <c r="CA57" i="8"/>
  <c r="CB52" i="8"/>
  <c r="BR102" i="8"/>
  <c r="CC47" i="8"/>
  <c r="BW77" i="8"/>
  <c r="BY67" i="8"/>
  <c r="BU87" i="8"/>
  <c r="CE37" i="8"/>
  <c r="BX72" i="8"/>
  <c r="CH22" i="8"/>
  <c r="BQ107" i="8"/>
  <c r="AC12" i="8"/>
  <c r="BR107" i="8" l="1"/>
  <c r="BW82" i="8"/>
  <c r="CH32" i="8"/>
  <c r="CF37" i="8"/>
  <c r="BS102" i="8"/>
  <c r="CD47" i="8"/>
  <c r="CI22" i="8"/>
  <c r="CC52" i="8"/>
  <c r="CA62" i="8"/>
  <c r="CE42" i="8"/>
  <c r="CH27" i="8"/>
  <c r="BZ67" i="8"/>
  <c r="CJ17" i="8"/>
  <c r="BV87" i="8"/>
  <c r="BY72" i="8"/>
  <c r="BX77" i="8"/>
  <c r="CB57" i="8"/>
  <c r="BT97" i="8"/>
  <c r="BU92" i="8"/>
  <c r="AD12" i="8"/>
  <c r="BV92" i="8" l="1"/>
  <c r="CJ22" i="8"/>
  <c r="CI32" i="8"/>
  <c r="BY77" i="8"/>
  <c r="CI27" i="8"/>
  <c r="CA67" i="8"/>
  <c r="BU97" i="8"/>
  <c r="CF42" i="8"/>
  <c r="CE47" i="8"/>
  <c r="BX82" i="8"/>
  <c r="CG37" i="8"/>
  <c r="BW87" i="8"/>
  <c r="CD52" i="8"/>
  <c r="BZ72" i="8"/>
  <c r="CC57" i="8"/>
  <c r="CK17" i="8"/>
  <c r="CB62" i="8"/>
  <c r="BT102" i="8"/>
  <c r="BS107" i="8"/>
  <c r="AE12" i="8"/>
  <c r="BT107" i="8" l="1"/>
  <c r="BV97" i="8"/>
  <c r="CJ32" i="8"/>
  <c r="CL17" i="8"/>
  <c r="CH37" i="8"/>
  <c r="BZ77" i="8"/>
  <c r="BU102" i="8"/>
  <c r="BY82" i="8"/>
  <c r="CB67" i="8"/>
  <c r="CK22" i="8"/>
  <c r="BX87" i="8"/>
  <c r="CA72" i="8"/>
  <c r="CG42" i="8"/>
  <c r="CD57" i="8"/>
  <c r="CC62" i="8"/>
  <c r="CE52" i="8"/>
  <c r="CF47" i="8"/>
  <c r="CJ27" i="8"/>
  <c r="BW92" i="8"/>
  <c r="AF12" i="8"/>
  <c r="CM17" i="8" l="1"/>
  <c r="BV102" i="8"/>
  <c r="CK32" i="8"/>
  <c r="BY87" i="8"/>
  <c r="CF52" i="8"/>
  <c r="BX92" i="8"/>
  <c r="CK27" i="8"/>
  <c r="CL22" i="8"/>
  <c r="CA77" i="8"/>
  <c r="BW97" i="8"/>
  <c r="CB72" i="8"/>
  <c r="CE57" i="8"/>
  <c r="BZ82" i="8"/>
  <c r="CD62" i="8"/>
  <c r="CG47" i="8"/>
  <c r="CH42" i="8"/>
  <c r="CC67" i="8"/>
  <c r="CI37" i="8"/>
  <c r="BU107" i="8"/>
  <c r="AG12" i="8"/>
  <c r="CI42" i="8" l="1"/>
  <c r="CM22" i="8"/>
  <c r="CH47" i="8"/>
  <c r="CL32" i="8"/>
  <c r="CF57" i="8"/>
  <c r="CC72" i="8"/>
  <c r="BV107" i="8"/>
  <c r="CJ37" i="8"/>
  <c r="CE62" i="8"/>
  <c r="BX97" i="8"/>
  <c r="BY92" i="8"/>
  <c r="BW102" i="8"/>
  <c r="CL27" i="8"/>
  <c r="BZ87" i="8"/>
  <c r="CD67" i="8"/>
  <c r="CA82" i="8"/>
  <c r="CB77" i="8"/>
  <c r="CG52" i="8"/>
  <c r="CN17" i="8"/>
  <c r="AH12" i="8"/>
  <c r="BZ92" i="8" l="1"/>
  <c r="BW107" i="8"/>
  <c r="CI47" i="8"/>
  <c r="CK37" i="8"/>
  <c r="CM32" i="8"/>
  <c r="CH52" i="8"/>
  <c r="BY97" i="8"/>
  <c r="CD72" i="8"/>
  <c r="CN22" i="8"/>
  <c r="BX102" i="8"/>
  <c r="CO17" i="8"/>
  <c r="CA87" i="8"/>
  <c r="CB82" i="8"/>
  <c r="CE67" i="8"/>
  <c r="CC77" i="8"/>
  <c r="CM27" i="8"/>
  <c r="CF62" i="8"/>
  <c r="CG57" i="8"/>
  <c r="CJ42" i="8"/>
  <c r="AI12" i="8"/>
  <c r="CL37" i="8" l="1"/>
  <c r="CN27" i="8"/>
  <c r="BZ97" i="8"/>
  <c r="CJ47" i="8"/>
  <c r="D18" i="8"/>
  <c r="CH57" i="8"/>
  <c r="BY102" i="8"/>
  <c r="CI52" i="8"/>
  <c r="BX107" i="8"/>
  <c r="CB87" i="8"/>
  <c r="CF67" i="8"/>
  <c r="CE72" i="8"/>
  <c r="CK42" i="8"/>
  <c r="CD77" i="8"/>
  <c r="CG62" i="8"/>
  <c r="CC82" i="8"/>
  <c r="CO22" i="8"/>
  <c r="CN32" i="8"/>
  <c r="CA92" i="8"/>
  <c r="AJ12" i="8"/>
  <c r="D23" i="8" l="1"/>
  <c r="CD82" i="8"/>
  <c r="CJ52" i="8"/>
  <c r="CK47" i="8"/>
  <c r="CL42" i="8"/>
  <c r="CH62" i="8"/>
  <c r="BZ102" i="8"/>
  <c r="CA97" i="8"/>
  <c r="BY107" i="8"/>
  <c r="CG67" i="8"/>
  <c r="CB92" i="8"/>
  <c r="CO32" i="8"/>
  <c r="CC87" i="8"/>
  <c r="CI57" i="8"/>
  <c r="CO27" i="8"/>
  <c r="CF72" i="8"/>
  <c r="CE77" i="8"/>
  <c r="E18" i="8"/>
  <c r="CM37" i="8"/>
  <c r="AK12" i="8"/>
  <c r="D33" i="8" l="1"/>
  <c r="CB97" i="8"/>
  <c r="CL47" i="8"/>
  <c r="CG72" i="8"/>
  <c r="D28" i="8"/>
  <c r="CA102" i="8"/>
  <c r="CK52" i="8"/>
  <c r="CC92" i="8"/>
  <c r="F18" i="8"/>
  <c r="CH67" i="8"/>
  <c r="CI62" i="8"/>
  <c r="CE82" i="8"/>
  <c r="CN37" i="8"/>
  <c r="CJ57" i="8"/>
  <c r="CF77" i="8"/>
  <c r="CD87" i="8"/>
  <c r="BZ107" i="8"/>
  <c r="CM42" i="8"/>
  <c r="E23" i="8"/>
  <c r="AL12" i="8"/>
  <c r="CF82" i="8" l="1"/>
  <c r="CD92" i="8"/>
  <c r="CH72" i="8"/>
  <c r="CG77" i="8"/>
  <c r="CL52" i="8"/>
  <c r="CM47" i="8"/>
  <c r="CJ62" i="8"/>
  <c r="CE87" i="8"/>
  <c r="CK57" i="8"/>
  <c r="CI67" i="8"/>
  <c r="CB102" i="8"/>
  <c r="CC97" i="8"/>
  <c r="F23" i="8"/>
  <c r="CN42" i="8"/>
  <c r="CA107" i="8"/>
  <c r="CO37" i="8"/>
  <c r="G18" i="8"/>
  <c r="E28" i="8"/>
  <c r="E33" i="8"/>
  <c r="AM12" i="8"/>
  <c r="CD97" i="8" l="1"/>
  <c r="CF87" i="8"/>
  <c r="CH77" i="8"/>
  <c r="F33" i="8"/>
  <c r="CK62" i="8"/>
  <c r="CI72" i="8"/>
  <c r="CC102" i="8"/>
  <c r="CO42" i="8"/>
  <c r="CJ67" i="8"/>
  <c r="CN47" i="8"/>
  <c r="CE92" i="8"/>
  <c r="F28" i="8"/>
  <c r="D38" i="8"/>
  <c r="CB107" i="8"/>
  <c r="H18" i="8"/>
  <c r="G23" i="8"/>
  <c r="CL57" i="8"/>
  <c r="CM52" i="8"/>
  <c r="CG82" i="8"/>
  <c r="AN12" i="8"/>
  <c r="H23" i="8" l="1"/>
  <c r="G28" i="8"/>
  <c r="D43" i="8"/>
  <c r="G33" i="8"/>
  <c r="CF92" i="8"/>
  <c r="CD102" i="8"/>
  <c r="CI77" i="8"/>
  <c r="CH82" i="8"/>
  <c r="I18" i="8"/>
  <c r="CN52" i="8"/>
  <c r="CO47" i="8"/>
  <c r="CJ72" i="8"/>
  <c r="CG87" i="8"/>
  <c r="CC107" i="8"/>
  <c r="CM57" i="8"/>
  <c r="E38" i="8"/>
  <c r="CK67" i="8"/>
  <c r="CL62" i="8"/>
  <c r="CE97" i="8"/>
  <c r="AO12" i="8"/>
  <c r="CK72" i="8" l="1"/>
  <c r="CI82" i="8"/>
  <c r="H33" i="8"/>
  <c r="CF97" i="8"/>
  <c r="E43" i="8"/>
  <c r="CJ77" i="8"/>
  <c r="D48" i="8"/>
  <c r="CM62" i="8"/>
  <c r="CO52" i="8"/>
  <c r="CE102" i="8"/>
  <c r="H28" i="8"/>
  <c r="F38" i="8"/>
  <c r="CD107" i="8"/>
  <c r="CN57" i="8"/>
  <c r="CL67" i="8"/>
  <c r="CH87" i="8"/>
  <c r="J18" i="8"/>
  <c r="CG92" i="8"/>
  <c r="I23" i="8"/>
  <c r="AP12" i="8"/>
  <c r="G38" i="8" l="1"/>
  <c r="CN62" i="8"/>
  <c r="CG97" i="8"/>
  <c r="E48" i="8"/>
  <c r="I33" i="8"/>
  <c r="CM67" i="8"/>
  <c r="I28" i="8"/>
  <c r="J23" i="8"/>
  <c r="CO57" i="8"/>
  <c r="CF102" i="8"/>
  <c r="CK77" i="8"/>
  <c r="CJ82" i="8"/>
  <c r="CI87" i="8"/>
  <c r="CH92" i="8"/>
  <c r="K18" i="8"/>
  <c r="CE107" i="8"/>
  <c r="D53" i="8"/>
  <c r="F43" i="8"/>
  <c r="CL72" i="8"/>
  <c r="AQ12" i="8"/>
  <c r="F48" i="8" l="1"/>
  <c r="CK82" i="8"/>
  <c r="CL77" i="8"/>
  <c r="J28" i="8"/>
  <c r="CH97" i="8"/>
  <c r="L18" i="8"/>
  <c r="CM72" i="8"/>
  <c r="G43" i="8"/>
  <c r="CG102" i="8"/>
  <c r="CN67" i="8"/>
  <c r="CO62" i="8"/>
  <c r="CF107" i="8"/>
  <c r="CI92" i="8"/>
  <c r="K23" i="8"/>
  <c r="E53" i="8"/>
  <c r="CJ87" i="8"/>
  <c r="D58" i="8"/>
  <c r="J33" i="8"/>
  <c r="H38" i="8"/>
  <c r="AR12" i="8"/>
  <c r="CG107" i="8" l="1"/>
  <c r="H43" i="8"/>
  <c r="K28" i="8"/>
  <c r="D63" i="8"/>
  <c r="CN72" i="8"/>
  <c r="CM77" i="8"/>
  <c r="F53" i="8"/>
  <c r="I38" i="8"/>
  <c r="K33" i="8"/>
  <c r="L23" i="8"/>
  <c r="CO67" i="8"/>
  <c r="M18" i="8"/>
  <c r="CL82" i="8"/>
  <c r="CK87" i="8"/>
  <c r="E58" i="8"/>
  <c r="CJ92" i="8"/>
  <c r="CH102" i="8"/>
  <c r="CI97" i="8"/>
  <c r="G48" i="8"/>
  <c r="AS12" i="8"/>
  <c r="E63" i="8" l="1"/>
  <c r="F58" i="8"/>
  <c r="D68" i="8"/>
  <c r="G53" i="8"/>
  <c r="L28" i="8"/>
  <c r="N18" i="8"/>
  <c r="J38" i="8"/>
  <c r="CL87" i="8"/>
  <c r="M23" i="8"/>
  <c r="CN77" i="8"/>
  <c r="I43" i="8"/>
  <c r="CK92" i="8"/>
  <c r="CJ97" i="8"/>
  <c r="H48" i="8"/>
  <c r="CI102" i="8"/>
  <c r="CM82" i="8"/>
  <c r="L33" i="8"/>
  <c r="CO72" i="8"/>
  <c r="CH107" i="8"/>
  <c r="AT12" i="8"/>
  <c r="CN82" i="8" l="1"/>
  <c r="CL92" i="8"/>
  <c r="CM87" i="8"/>
  <c r="H53" i="8"/>
  <c r="J43" i="8"/>
  <c r="E68" i="8"/>
  <c r="CI107" i="8"/>
  <c r="I48" i="8"/>
  <c r="CO77" i="8"/>
  <c r="O18" i="8"/>
  <c r="G58" i="8"/>
  <c r="CJ102" i="8"/>
  <c r="D73" i="8"/>
  <c r="K38" i="8"/>
  <c r="M33" i="8"/>
  <c r="CK97" i="8"/>
  <c r="N23" i="8"/>
  <c r="M28" i="8"/>
  <c r="F63" i="8"/>
  <c r="AU12" i="8"/>
  <c r="CK102" i="8" l="1"/>
  <c r="J48" i="8"/>
  <c r="I53" i="8"/>
  <c r="G63" i="8"/>
  <c r="CJ107" i="8"/>
  <c r="CN87" i="8"/>
  <c r="H58" i="8"/>
  <c r="CL97" i="8"/>
  <c r="L38" i="8"/>
  <c r="F68" i="8"/>
  <c r="CM92" i="8"/>
  <c r="N33" i="8"/>
  <c r="N28" i="8"/>
  <c r="P18" i="8"/>
  <c r="O23" i="8"/>
  <c r="E73" i="8"/>
  <c r="D78" i="8"/>
  <c r="K43" i="8"/>
  <c r="CO82" i="8"/>
  <c r="AV12" i="8"/>
  <c r="CM97" i="8" l="1"/>
  <c r="H63" i="8"/>
  <c r="O33" i="8"/>
  <c r="P23" i="8"/>
  <c r="CN92" i="8"/>
  <c r="I58" i="8"/>
  <c r="J53" i="8"/>
  <c r="Q18" i="8"/>
  <c r="G68" i="8"/>
  <c r="CO87" i="8"/>
  <c r="K48" i="8"/>
  <c r="D83" i="8"/>
  <c r="L43" i="8"/>
  <c r="F73" i="8"/>
  <c r="E78" i="8"/>
  <c r="O28" i="8"/>
  <c r="M38" i="8"/>
  <c r="CK107" i="8"/>
  <c r="CL102" i="8"/>
  <c r="AW12" i="8"/>
  <c r="E83" i="8" l="1"/>
  <c r="R18" i="8"/>
  <c r="Q23" i="8"/>
  <c r="F78" i="8"/>
  <c r="L48" i="8"/>
  <c r="K53" i="8"/>
  <c r="P33" i="8"/>
  <c r="CL107" i="8"/>
  <c r="G73" i="8"/>
  <c r="D88" i="8"/>
  <c r="J58" i="8"/>
  <c r="I63" i="8"/>
  <c r="P28" i="8"/>
  <c r="CM102" i="8"/>
  <c r="N38" i="8"/>
  <c r="M43" i="8"/>
  <c r="H68" i="8"/>
  <c r="CO92" i="8"/>
  <c r="CN97" i="8"/>
  <c r="AX12" i="8"/>
  <c r="J63" i="8" l="1"/>
  <c r="CM107" i="8"/>
  <c r="G78" i="8"/>
  <c r="N43" i="8"/>
  <c r="CO97" i="8"/>
  <c r="O38" i="8"/>
  <c r="K58" i="8"/>
  <c r="Q33" i="8"/>
  <c r="R23" i="8"/>
  <c r="E88" i="8"/>
  <c r="L53" i="8"/>
  <c r="S18" i="8"/>
  <c r="D93" i="8"/>
  <c r="CN102" i="8"/>
  <c r="I68" i="8"/>
  <c r="Q28" i="8"/>
  <c r="H73" i="8"/>
  <c r="M48" i="8"/>
  <c r="F83" i="8"/>
  <c r="AY12" i="8"/>
  <c r="R28" i="8" l="1"/>
  <c r="T18" i="8"/>
  <c r="R33" i="8"/>
  <c r="O43" i="8"/>
  <c r="G83" i="8"/>
  <c r="J68" i="8"/>
  <c r="M53" i="8"/>
  <c r="L58" i="8"/>
  <c r="H78" i="8"/>
  <c r="CO102" i="8"/>
  <c r="F88" i="8"/>
  <c r="P38" i="8"/>
  <c r="CN107" i="8"/>
  <c r="N48" i="8"/>
  <c r="I73" i="8"/>
  <c r="E93" i="8"/>
  <c r="S23" i="8"/>
  <c r="D98" i="8"/>
  <c r="K63" i="8"/>
  <c r="AZ12" i="8"/>
  <c r="F93" i="8" l="1"/>
  <c r="Q38" i="8"/>
  <c r="M58" i="8"/>
  <c r="P43" i="8"/>
  <c r="L63" i="8"/>
  <c r="J73" i="8"/>
  <c r="G88" i="8"/>
  <c r="N53" i="8"/>
  <c r="S33" i="8"/>
  <c r="E98" i="8"/>
  <c r="O48" i="8"/>
  <c r="D103" i="8"/>
  <c r="K68" i="8"/>
  <c r="U18" i="8"/>
  <c r="T23" i="8"/>
  <c r="CO107" i="8"/>
  <c r="I78" i="8"/>
  <c r="H83" i="8"/>
  <c r="S28" i="8"/>
  <c r="BA12" i="8"/>
  <c r="E103" i="8" l="1"/>
  <c r="O53" i="8"/>
  <c r="Q43" i="8"/>
  <c r="T28" i="8"/>
  <c r="U23" i="8"/>
  <c r="P48" i="8"/>
  <c r="H88" i="8"/>
  <c r="N58" i="8"/>
  <c r="V18" i="8"/>
  <c r="F98" i="8"/>
  <c r="K73" i="8"/>
  <c r="R38" i="8"/>
  <c r="I83" i="8"/>
  <c r="D108" i="8"/>
  <c r="J78" i="8"/>
  <c r="L68" i="8"/>
  <c r="T33" i="8"/>
  <c r="M63" i="8"/>
  <c r="G93" i="8"/>
  <c r="BB12" i="8"/>
  <c r="M68" i="8" l="1"/>
  <c r="S38" i="8"/>
  <c r="O58" i="8"/>
  <c r="U28" i="8"/>
  <c r="H93" i="8"/>
  <c r="K78" i="8"/>
  <c r="L73" i="8"/>
  <c r="I88" i="8"/>
  <c r="R43" i="8"/>
  <c r="E108" i="8"/>
  <c r="G98" i="8"/>
  <c r="Q48" i="8"/>
  <c r="P53" i="8"/>
  <c r="N63" i="8"/>
  <c r="U33" i="8"/>
  <c r="J83" i="8"/>
  <c r="W18" i="8"/>
  <c r="V23" i="8"/>
  <c r="F103" i="8"/>
  <c r="BC12" i="8"/>
  <c r="K83" i="8" l="1"/>
  <c r="R48" i="8"/>
  <c r="J88" i="8"/>
  <c r="V28" i="8"/>
  <c r="G103" i="8"/>
  <c r="V33" i="8"/>
  <c r="H98" i="8"/>
  <c r="M73" i="8"/>
  <c r="P58" i="8"/>
  <c r="O63" i="8"/>
  <c r="F108" i="8"/>
  <c r="L78" i="8"/>
  <c r="T38" i="8"/>
  <c r="W23" i="8"/>
  <c r="X18" i="8"/>
  <c r="Q53" i="8"/>
  <c r="S43" i="8"/>
  <c r="I93" i="8"/>
  <c r="N68" i="8"/>
  <c r="BD12" i="8"/>
  <c r="R53" i="8" l="1"/>
  <c r="M78" i="8"/>
  <c r="N73" i="8"/>
  <c r="W28" i="8"/>
  <c r="O68" i="8"/>
  <c r="G108" i="8"/>
  <c r="I98" i="8"/>
  <c r="K88" i="8"/>
  <c r="J93" i="8"/>
  <c r="X23" i="8"/>
  <c r="P63" i="8"/>
  <c r="W33" i="8"/>
  <c r="S48" i="8"/>
  <c r="Y18" i="8"/>
  <c r="T43" i="8"/>
  <c r="U38" i="8"/>
  <c r="Q58" i="8"/>
  <c r="H103" i="8"/>
  <c r="L83" i="8"/>
  <c r="BE12" i="8"/>
  <c r="X33" i="8" l="1"/>
  <c r="L88" i="8"/>
  <c r="X28" i="8"/>
  <c r="V38" i="8"/>
  <c r="U43" i="8"/>
  <c r="Q63" i="8"/>
  <c r="J98" i="8"/>
  <c r="O73" i="8"/>
  <c r="I103" i="8"/>
  <c r="Z18" i="8"/>
  <c r="Y23" i="8"/>
  <c r="H108" i="8"/>
  <c r="N78" i="8"/>
  <c r="M83" i="8"/>
  <c r="R58" i="8"/>
  <c r="T48" i="8"/>
  <c r="K93" i="8"/>
  <c r="P68" i="8"/>
  <c r="S53" i="8"/>
  <c r="BF12" i="8"/>
  <c r="U48" i="8" l="1"/>
  <c r="I108" i="8"/>
  <c r="P73" i="8"/>
  <c r="W38" i="8"/>
  <c r="T53" i="8"/>
  <c r="S58" i="8"/>
  <c r="Z23" i="8"/>
  <c r="K98" i="8"/>
  <c r="Y28" i="8"/>
  <c r="Q68" i="8"/>
  <c r="N83" i="8"/>
  <c r="AA18" i="8"/>
  <c r="R63" i="8"/>
  <c r="M88" i="8"/>
  <c r="L93" i="8"/>
  <c r="O78" i="8"/>
  <c r="J103" i="8"/>
  <c r="V43" i="8"/>
  <c r="Y33" i="8"/>
  <c r="BG12" i="8"/>
  <c r="P78" i="8" l="1"/>
  <c r="AB18" i="8"/>
  <c r="L98" i="8"/>
  <c r="X38" i="8"/>
  <c r="Z33" i="8"/>
  <c r="M93" i="8"/>
  <c r="O83" i="8"/>
  <c r="AA23" i="8"/>
  <c r="Q73" i="8"/>
  <c r="W43" i="8"/>
  <c r="N88" i="8"/>
  <c r="R68" i="8"/>
  <c r="T58" i="8"/>
  <c r="J108" i="8"/>
  <c r="K103" i="8"/>
  <c r="S63" i="8"/>
  <c r="Z28" i="8"/>
  <c r="U53" i="8"/>
  <c r="V48" i="8"/>
  <c r="BH12" i="8"/>
  <c r="T63" i="8" l="1"/>
  <c r="S68" i="8"/>
  <c r="AB23" i="8"/>
  <c r="Y38" i="8"/>
  <c r="L103" i="8"/>
  <c r="O88" i="8"/>
  <c r="P83" i="8"/>
  <c r="M98" i="8"/>
  <c r="V53" i="8"/>
  <c r="K108" i="8"/>
  <c r="X43" i="8"/>
  <c r="N93" i="8"/>
  <c r="AC18" i="8"/>
  <c r="W48" i="8"/>
  <c r="AA28" i="8"/>
  <c r="U58" i="8"/>
  <c r="R73" i="8"/>
  <c r="AA33" i="8"/>
  <c r="Q78" i="8"/>
  <c r="BI12" i="8"/>
  <c r="V58" i="8" l="1"/>
  <c r="O93" i="8"/>
  <c r="N98" i="8"/>
  <c r="Z38" i="8"/>
  <c r="R78" i="8"/>
  <c r="AB28" i="8"/>
  <c r="Y43" i="8"/>
  <c r="Q83" i="8"/>
  <c r="AC23" i="8"/>
  <c r="AB33" i="8"/>
  <c r="X48" i="8"/>
  <c r="L108" i="8"/>
  <c r="P88" i="8"/>
  <c r="T68" i="8"/>
  <c r="S73" i="8"/>
  <c r="AD18" i="8"/>
  <c r="W53" i="8"/>
  <c r="M103" i="8"/>
  <c r="U63" i="8"/>
  <c r="BJ12" i="8"/>
  <c r="AE18" i="8" l="1"/>
  <c r="M108" i="8"/>
  <c r="R83" i="8"/>
  <c r="AA38" i="8"/>
  <c r="T73" i="8"/>
  <c r="Y48" i="8"/>
  <c r="Z43" i="8"/>
  <c r="O98" i="8"/>
  <c r="N103" i="8"/>
  <c r="U68" i="8"/>
  <c r="AC33" i="8"/>
  <c r="AC28" i="8"/>
  <c r="P93" i="8"/>
  <c r="V63" i="8"/>
  <c r="X53" i="8"/>
  <c r="Q88" i="8"/>
  <c r="AD23" i="8"/>
  <c r="S78" i="8"/>
  <c r="W58" i="8"/>
  <c r="BK12" i="8"/>
  <c r="R88" i="8" l="1"/>
  <c r="AD28" i="8"/>
  <c r="P98" i="8"/>
  <c r="AB38" i="8"/>
  <c r="X58" i="8"/>
  <c r="Y53" i="8"/>
  <c r="AD33" i="8"/>
  <c r="AA43" i="8"/>
  <c r="S83" i="8"/>
  <c r="T78" i="8"/>
  <c r="W63" i="8"/>
  <c r="V68" i="8"/>
  <c r="Z48" i="8"/>
  <c r="N108" i="8"/>
  <c r="AE23" i="8"/>
  <c r="Q93" i="8"/>
  <c r="O103" i="8"/>
  <c r="U73" i="8"/>
  <c r="AF18" i="8"/>
  <c r="BL12" i="8"/>
  <c r="R93" i="8" l="1"/>
  <c r="W68" i="8"/>
  <c r="AB43" i="8"/>
  <c r="AC38" i="8"/>
  <c r="AG18" i="8"/>
  <c r="AF23" i="8"/>
  <c r="X63" i="8"/>
  <c r="AE33" i="8"/>
  <c r="Q98" i="8"/>
  <c r="V73" i="8"/>
  <c r="O108" i="8"/>
  <c r="U78" i="8"/>
  <c r="Z53" i="8"/>
  <c r="AE28" i="8"/>
  <c r="P103" i="8"/>
  <c r="AA48" i="8"/>
  <c r="T83" i="8"/>
  <c r="Y58" i="8"/>
  <c r="S88" i="8"/>
  <c r="BM12" i="8"/>
  <c r="AB48" i="8" l="1"/>
  <c r="V78" i="8"/>
  <c r="AF33" i="8"/>
  <c r="AD38" i="8"/>
  <c r="Q103" i="8"/>
  <c r="P108" i="8"/>
  <c r="Y63" i="8"/>
  <c r="AC43" i="8"/>
  <c r="Z58" i="8"/>
  <c r="AF28" i="8"/>
  <c r="W73" i="8"/>
  <c r="AG23" i="8"/>
  <c r="X68" i="8"/>
  <c r="T88" i="8"/>
  <c r="U83" i="8"/>
  <c r="AA53" i="8"/>
  <c r="R98" i="8"/>
  <c r="AH18" i="8"/>
  <c r="S93" i="8"/>
  <c r="BN12" i="8"/>
  <c r="AH23" i="8" l="1"/>
  <c r="AB53" i="8"/>
  <c r="V83" i="8"/>
  <c r="Z63" i="8"/>
  <c r="AG33" i="8"/>
  <c r="AE38" i="8"/>
  <c r="T93" i="8"/>
  <c r="X73" i="8"/>
  <c r="AI18" i="8"/>
  <c r="Q108" i="8"/>
  <c r="AD43" i="8"/>
  <c r="U88" i="8"/>
  <c r="AG28" i="8"/>
  <c r="W78" i="8"/>
  <c r="S98" i="8"/>
  <c r="Y68" i="8"/>
  <c r="AA58" i="8"/>
  <c r="R103" i="8"/>
  <c r="AC48" i="8"/>
  <c r="BO12" i="8"/>
  <c r="Y73" i="8" l="1"/>
  <c r="AE43" i="8"/>
  <c r="W83" i="8"/>
  <c r="Z68" i="8"/>
  <c r="S103" i="8"/>
  <c r="X78" i="8"/>
  <c r="R108" i="8"/>
  <c r="AF38" i="8"/>
  <c r="AC53" i="8"/>
  <c r="AA63" i="8"/>
  <c r="T98" i="8"/>
  <c r="U93" i="8"/>
  <c r="V88" i="8"/>
  <c r="AD48" i="8"/>
  <c r="AB58" i="8"/>
  <c r="AH28" i="8"/>
  <c r="AJ18" i="8"/>
  <c r="AH33" i="8"/>
  <c r="AI23" i="8"/>
  <c r="BP12" i="8"/>
  <c r="U98" i="8" l="1"/>
  <c r="S108" i="8"/>
  <c r="X83" i="8"/>
  <c r="AI28" i="8"/>
  <c r="AA68" i="8"/>
  <c r="AI33" i="8"/>
  <c r="AE48" i="8"/>
  <c r="AB63" i="8"/>
  <c r="Y78" i="8"/>
  <c r="AF43" i="8"/>
  <c r="AG38" i="8"/>
  <c r="AC58" i="8"/>
  <c r="V93" i="8"/>
  <c r="AJ23" i="8"/>
  <c r="AK18" i="8"/>
  <c r="W88" i="8"/>
  <c r="AD53" i="8"/>
  <c r="T103" i="8"/>
  <c r="Z73" i="8"/>
  <c r="BQ12" i="8"/>
  <c r="AC63" i="8" l="1"/>
  <c r="AH38" i="8"/>
  <c r="Y83" i="8"/>
  <c r="AJ28" i="8"/>
  <c r="U103" i="8"/>
  <c r="AK23" i="8"/>
  <c r="AG43" i="8"/>
  <c r="AJ33" i="8"/>
  <c r="T108" i="8"/>
  <c r="AD58" i="8"/>
  <c r="AL18" i="8"/>
  <c r="X88" i="8"/>
  <c r="AA73" i="8"/>
  <c r="AF48" i="8"/>
  <c r="AE53" i="8"/>
  <c r="W93" i="8"/>
  <c r="Z78" i="8"/>
  <c r="AB68" i="8"/>
  <c r="V98" i="8"/>
  <c r="BR12" i="8"/>
  <c r="AM18" i="8" l="1"/>
  <c r="AH43" i="8"/>
  <c r="Z83" i="8"/>
  <c r="AK28" i="8"/>
  <c r="AC68" i="8"/>
  <c r="AG48" i="8"/>
  <c r="AE58" i="8"/>
  <c r="AL23" i="8"/>
  <c r="AI38" i="8"/>
  <c r="Y88" i="8"/>
  <c r="X93" i="8"/>
  <c r="AK33" i="8"/>
  <c r="W98" i="8"/>
  <c r="AF53" i="8"/>
  <c r="AA78" i="8"/>
  <c r="AB73" i="8"/>
  <c r="U108" i="8"/>
  <c r="V103" i="8"/>
  <c r="AD63" i="8"/>
  <c r="BS12" i="8"/>
  <c r="AM23" i="8" l="1"/>
  <c r="AL28" i="8"/>
  <c r="Y93" i="8"/>
  <c r="AF58" i="8"/>
  <c r="AA83" i="8"/>
  <c r="AL33" i="8"/>
  <c r="W103" i="8"/>
  <c r="AG53" i="8"/>
  <c r="Z88" i="8"/>
  <c r="AH48" i="8"/>
  <c r="AI43" i="8"/>
  <c r="AC73" i="8"/>
  <c r="AE63" i="8"/>
  <c r="AB78" i="8"/>
  <c r="V108" i="8"/>
  <c r="X98" i="8"/>
  <c r="AJ38" i="8"/>
  <c r="AD68" i="8"/>
  <c r="AN18" i="8"/>
  <c r="BT12" i="8"/>
  <c r="W108" i="8" l="1"/>
  <c r="AJ43" i="8"/>
  <c r="X103" i="8"/>
  <c r="Z93" i="8"/>
  <c r="Y98" i="8"/>
  <c r="AH53" i="8"/>
  <c r="AG58" i="8"/>
  <c r="AE68" i="8"/>
  <c r="AC78" i="8"/>
  <c r="AI48" i="8"/>
  <c r="AM33" i="8"/>
  <c r="AM28" i="8"/>
  <c r="AD73" i="8"/>
  <c r="AO18" i="8"/>
  <c r="AK38" i="8"/>
  <c r="AF63" i="8"/>
  <c r="AA88" i="8"/>
  <c r="AB83" i="8"/>
  <c r="AN23" i="8"/>
  <c r="BU12" i="8"/>
  <c r="AA93" i="8" l="1"/>
  <c r="AL38" i="8"/>
  <c r="AN33" i="8"/>
  <c r="AH58" i="8"/>
  <c r="Y103" i="8"/>
  <c r="AG63" i="8"/>
  <c r="AN28" i="8"/>
  <c r="AC83" i="8"/>
  <c r="AP18" i="8"/>
  <c r="AJ48" i="8"/>
  <c r="AI53" i="8"/>
  <c r="AK43" i="8"/>
  <c r="AF68" i="8"/>
  <c r="AO23" i="8"/>
  <c r="AB88" i="8"/>
  <c r="AE73" i="8"/>
  <c r="AD78" i="8"/>
  <c r="Z98" i="8"/>
  <c r="X108" i="8"/>
  <c r="BV12" i="8"/>
  <c r="AC88" i="8" l="1"/>
  <c r="AJ53" i="8"/>
  <c r="AO28" i="8"/>
  <c r="AO33" i="8"/>
  <c r="AA98" i="8"/>
  <c r="AP23" i="8"/>
  <c r="AK48" i="8"/>
  <c r="AH63" i="8"/>
  <c r="AM38" i="8"/>
  <c r="AL43" i="8"/>
  <c r="AD83" i="8"/>
  <c r="Y108" i="8"/>
  <c r="AF73" i="8"/>
  <c r="AI58" i="8"/>
  <c r="AE78" i="8"/>
  <c r="AG68" i="8"/>
  <c r="AQ18" i="8"/>
  <c r="Z103" i="8"/>
  <c r="AB93" i="8"/>
  <c r="BW12" i="8"/>
  <c r="AI63" i="8" l="1"/>
  <c r="AF78" i="8"/>
  <c r="AL48" i="8"/>
  <c r="AP28" i="8"/>
  <c r="AH68" i="8"/>
  <c r="AC93" i="8"/>
  <c r="AE83" i="8"/>
  <c r="AA103" i="8"/>
  <c r="AJ58" i="8"/>
  <c r="AM43" i="8"/>
  <c r="AQ23" i="8"/>
  <c r="AK53" i="8"/>
  <c r="AP33" i="8"/>
  <c r="Z108" i="8"/>
  <c r="AR18" i="8"/>
  <c r="AG73" i="8"/>
  <c r="AN38" i="8"/>
  <c r="AB98" i="8"/>
  <c r="AD88" i="8"/>
  <c r="BX12" i="8"/>
  <c r="AB103" i="8" l="1"/>
  <c r="AS18" i="8"/>
  <c r="AR23" i="8"/>
  <c r="AF83" i="8"/>
  <c r="AM48" i="8"/>
  <c r="AH73" i="8"/>
  <c r="AQ28" i="8"/>
  <c r="AC98" i="8"/>
  <c r="AA108" i="8"/>
  <c r="AN43" i="8"/>
  <c r="AD93" i="8"/>
  <c r="AG78" i="8"/>
  <c r="AL53" i="8"/>
  <c r="AE88" i="8"/>
  <c r="AO38" i="8"/>
  <c r="AQ33" i="8"/>
  <c r="AK58" i="8"/>
  <c r="AI68" i="8"/>
  <c r="AJ63" i="8"/>
  <c r="BY12" i="8"/>
  <c r="AR33" i="8" l="1"/>
  <c r="AG83" i="8"/>
  <c r="AK63" i="8"/>
  <c r="AE93" i="8"/>
  <c r="AR28" i="8"/>
  <c r="AS23" i="8"/>
  <c r="AD98" i="8"/>
  <c r="AJ68" i="8"/>
  <c r="AF88" i="8"/>
  <c r="AO43" i="8"/>
  <c r="AI73" i="8"/>
  <c r="AT18" i="8"/>
  <c r="AH78" i="8"/>
  <c r="AP38" i="8"/>
  <c r="AL58" i="8"/>
  <c r="AM53" i="8"/>
  <c r="AB108" i="8"/>
  <c r="AN48" i="8"/>
  <c r="AC103" i="8"/>
  <c r="BZ12" i="8"/>
  <c r="AF93" i="8" l="1"/>
  <c r="AL63" i="8"/>
  <c r="AU18" i="8"/>
  <c r="AD103" i="8"/>
  <c r="AJ73" i="8"/>
  <c r="AE98" i="8"/>
  <c r="AK68" i="8"/>
  <c r="AM58" i="8"/>
  <c r="AO48" i="8"/>
  <c r="AQ38" i="8"/>
  <c r="AP43" i="8"/>
  <c r="AT23" i="8"/>
  <c r="AH83" i="8"/>
  <c r="AN53" i="8"/>
  <c r="AC108" i="8"/>
  <c r="AI78" i="8"/>
  <c r="AG88" i="8"/>
  <c r="AS28" i="8"/>
  <c r="AS33" i="8"/>
  <c r="CA12" i="8"/>
  <c r="AD108" i="8" l="1"/>
  <c r="AQ43" i="8"/>
  <c r="AL68" i="8"/>
  <c r="AV18" i="8"/>
  <c r="AE103" i="8"/>
  <c r="AJ78" i="8"/>
  <c r="AT33" i="8"/>
  <c r="AT28" i="8"/>
  <c r="AR38" i="8"/>
  <c r="AF98" i="8"/>
  <c r="AM63" i="8"/>
  <c r="AU23" i="8"/>
  <c r="AN58" i="8"/>
  <c r="AO53" i="8"/>
  <c r="AH88" i="8"/>
  <c r="AI83" i="8"/>
  <c r="AP48" i="8"/>
  <c r="AK73" i="8"/>
  <c r="AG93" i="8"/>
  <c r="CB12" i="8"/>
  <c r="AJ83" i="8" l="1"/>
  <c r="AH93" i="8"/>
  <c r="AU33" i="8"/>
  <c r="AM68" i="8"/>
  <c r="AW18" i="8"/>
  <c r="AV23" i="8"/>
  <c r="AN63" i="8"/>
  <c r="AL73" i="8"/>
  <c r="AP53" i="8"/>
  <c r="AG98" i="8"/>
  <c r="AK78" i="8"/>
  <c r="AR43" i="8"/>
  <c r="AI88" i="8"/>
  <c r="AU28" i="8"/>
  <c r="AQ48" i="8"/>
  <c r="AO58" i="8"/>
  <c r="AS38" i="8"/>
  <c r="AF103" i="8"/>
  <c r="AE108" i="8"/>
  <c r="CC12" i="8"/>
  <c r="AN68" i="8" l="1"/>
  <c r="AL78" i="8"/>
  <c r="AO63" i="8"/>
  <c r="AV33" i="8"/>
  <c r="AM73" i="8"/>
  <c r="AF108" i="8"/>
  <c r="AG103" i="8"/>
  <c r="AV28" i="8"/>
  <c r="AH98" i="8"/>
  <c r="AW23" i="8"/>
  <c r="AI93" i="8"/>
  <c r="AS43" i="8"/>
  <c r="AR48" i="8"/>
  <c r="AP58" i="8"/>
  <c r="AT38" i="8"/>
  <c r="AJ88" i="8"/>
  <c r="AQ53" i="8"/>
  <c r="AX18" i="8"/>
  <c r="AK83" i="8"/>
  <c r="CD12" i="8"/>
  <c r="AK88" i="8" l="1"/>
  <c r="AW33" i="8"/>
  <c r="AJ93" i="8"/>
  <c r="AH103" i="8"/>
  <c r="AP63" i="8"/>
  <c r="AW28" i="8"/>
  <c r="AY18" i="8"/>
  <c r="AQ58" i="8"/>
  <c r="AX23" i="8"/>
  <c r="AG108" i="8"/>
  <c r="AM78" i="8"/>
  <c r="AU38" i="8"/>
  <c r="AT43" i="8"/>
  <c r="AL83" i="8"/>
  <c r="AR53" i="8"/>
  <c r="AS48" i="8"/>
  <c r="AI98" i="8"/>
  <c r="AN73" i="8"/>
  <c r="AO68" i="8"/>
  <c r="CE12" i="8"/>
  <c r="AR58" i="8" l="1"/>
  <c r="AS53" i="8"/>
  <c r="AN78" i="8"/>
  <c r="AZ18" i="8"/>
  <c r="AK93" i="8"/>
  <c r="AI103" i="8"/>
  <c r="AT48" i="8"/>
  <c r="AO73" i="8"/>
  <c r="AM83" i="8"/>
  <c r="AH108" i="8"/>
  <c r="AX28" i="8"/>
  <c r="AX33" i="8"/>
  <c r="AV38" i="8"/>
  <c r="AP68" i="8"/>
  <c r="AJ98" i="8"/>
  <c r="AU43" i="8"/>
  <c r="AY23" i="8"/>
  <c r="AQ63" i="8"/>
  <c r="AL88" i="8"/>
  <c r="CF12" i="8"/>
  <c r="AM88" i="8" l="1"/>
  <c r="AK98" i="8"/>
  <c r="AY28" i="8"/>
  <c r="AU48" i="8"/>
  <c r="AO78" i="8"/>
  <c r="AV43" i="8"/>
  <c r="AP73" i="8"/>
  <c r="AR63" i="8"/>
  <c r="AQ68" i="8"/>
  <c r="AI108" i="8"/>
  <c r="AJ103" i="8"/>
  <c r="AT53" i="8"/>
  <c r="AY33" i="8"/>
  <c r="BA18" i="8"/>
  <c r="AZ23" i="8"/>
  <c r="AW38" i="8"/>
  <c r="AN83" i="8"/>
  <c r="AL93" i="8"/>
  <c r="AS58" i="8"/>
  <c r="CG12" i="8"/>
  <c r="AS63" i="8" l="1"/>
  <c r="AT58" i="8"/>
  <c r="BA23" i="8"/>
  <c r="AK103" i="8"/>
  <c r="AQ73" i="8"/>
  <c r="AZ28" i="8"/>
  <c r="AU53" i="8"/>
  <c r="AM93" i="8"/>
  <c r="BB18" i="8"/>
  <c r="AJ108" i="8"/>
  <c r="AW43" i="8"/>
  <c r="AL98" i="8"/>
  <c r="AX38" i="8"/>
  <c r="AV48" i="8"/>
  <c r="AO83" i="8"/>
  <c r="AZ33" i="8"/>
  <c r="AR68" i="8"/>
  <c r="AP78" i="8"/>
  <c r="AN88" i="8"/>
  <c r="CH12" i="8"/>
  <c r="AO88" i="8" l="1"/>
  <c r="AP83" i="8"/>
  <c r="AX43" i="8"/>
  <c r="AV53" i="8"/>
  <c r="BB23" i="8"/>
  <c r="AL103" i="8"/>
  <c r="AQ78" i="8"/>
  <c r="AW48" i="8"/>
  <c r="AK108" i="8"/>
  <c r="BA28" i="8"/>
  <c r="AU58" i="8"/>
  <c r="BA33" i="8"/>
  <c r="AN93" i="8"/>
  <c r="AM98" i="8"/>
  <c r="AS68" i="8"/>
  <c r="AY38" i="8"/>
  <c r="BC18" i="8"/>
  <c r="AR73" i="8"/>
  <c r="AT63" i="8"/>
  <c r="CI12" i="8"/>
  <c r="AU63" i="8" l="1"/>
  <c r="AT68" i="8"/>
  <c r="AV58" i="8"/>
  <c r="AR78" i="8"/>
  <c r="AY43" i="8"/>
  <c r="BB33" i="8"/>
  <c r="AS73" i="8"/>
  <c r="AN98" i="8"/>
  <c r="BB28" i="8"/>
  <c r="AM103" i="8"/>
  <c r="AQ83" i="8"/>
  <c r="AW53" i="8"/>
  <c r="AZ38" i="8"/>
  <c r="AX48" i="8"/>
  <c r="BD18" i="8"/>
  <c r="AO93" i="8"/>
  <c r="AL108" i="8"/>
  <c r="BC23" i="8"/>
  <c r="AP88" i="8"/>
  <c r="CJ12" i="8"/>
  <c r="AQ88" i="8" l="1"/>
  <c r="BE18" i="8"/>
  <c r="AR83" i="8"/>
  <c r="AT73" i="8"/>
  <c r="AW58" i="8"/>
  <c r="AO98" i="8"/>
  <c r="AP93" i="8"/>
  <c r="BD23" i="8"/>
  <c r="AY48" i="8"/>
  <c r="AN103" i="8"/>
  <c r="BC33" i="8"/>
  <c r="AU68" i="8"/>
  <c r="AX53" i="8"/>
  <c r="AS78" i="8"/>
  <c r="AM108" i="8"/>
  <c r="BA38" i="8"/>
  <c r="BC28" i="8"/>
  <c r="AZ43" i="8"/>
  <c r="AV63" i="8"/>
  <c r="CK12" i="8"/>
  <c r="BE23" i="8" l="1"/>
  <c r="AN108" i="8"/>
  <c r="BD33" i="8"/>
  <c r="AQ93" i="8"/>
  <c r="AS83" i="8"/>
  <c r="AV68" i="8"/>
  <c r="BA43" i="8"/>
  <c r="AT78" i="8"/>
  <c r="AO103" i="8"/>
  <c r="AP98" i="8"/>
  <c r="BF18" i="8"/>
  <c r="AU73" i="8"/>
  <c r="AW63" i="8"/>
  <c r="BB38" i="8"/>
  <c r="BD28" i="8"/>
  <c r="AY53" i="8"/>
  <c r="AZ48" i="8"/>
  <c r="AX58" i="8"/>
  <c r="AR88" i="8"/>
  <c r="CL12" i="8"/>
  <c r="BG18" i="8" l="1"/>
  <c r="BB43" i="8"/>
  <c r="BE33" i="8"/>
  <c r="AZ53" i="8"/>
  <c r="AV73" i="8"/>
  <c r="AS88" i="8"/>
  <c r="AY58" i="8"/>
  <c r="BC38" i="8"/>
  <c r="AQ98" i="8"/>
  <c r="AW68" i="8"/>
  <c r="AO108" i="8"/>
  <c r="AR93" i="8"/>
  <c r="BE28" i="8"/>
  <c r="AU78" i="8"/>
  <c r="BA48" i="8"/>
  <c r="AX63" i="8"/>
  <c r="AP103" i="8"/>
  <c r="AT83" i="8"/>
  <c r="BF23" i="8"/>
  <c r="CM12" i="8"/>
  <c r="BB48" i="8" l="1"/>
  <c r="AP108" i="8"/>
  <c r="AZ58" i="8"/>
  <c r="BF33" i="8"/>
  <c r="AY63" i="8"/>
  <c r="BA53" i="8"/>
  <c r="BD38" i="8"/>
  <c r="AU83" i="8"/>
  <c r="AV78" i="8"/>
  <c r="AX68" i="8"/>
  <c r="AT88" i="8"/>
  <c r="BC43" i="8"/>
  <c r="BG23" i="8"/>
  <c r="AS93" i="8"/>
  <c r="AQ103" i="8"/>
  <c r="BF28" i="8"/>
  <c r="AR98" i="8"/>
  <c r="AW73" i="8"/>
  <c r="BH18" i="8"/>
  <c r="CN12" i="8"/>
  <c r="BG33" i="8" l="1"/>
  <c r="BI18" i="8"/>
  <c r="AR103" i="8"/>
  <c r="AU88" i="8"/>
  <c r="BE38" i="8"/>
  <c r="BA58" i="8"/>
  <c r="BD43" i="8"/>
  <c r="BG28" i="8"/>
  <c r="AX73" i="8"/>
  <c r="AT93" i="8"/>
  <c r="AY68" i="8"/>
  <c r="BB53" i="8"/>
  <c r="AQ108" i="8"/>
  <c r="AV83" i="8"/>
  <c r="AS98" i="8"/>
  <c r="BH23" i="8"/>
  <c r="AW78" i="8"/>
  <c r="AZ63" i="8"/>
  <c r="BC48" i="8"/>
  <c r="CO12" i="8"/>
  <c r="BD48" i="8" l="1"/>
  <c r="AT98" i="8"/>
  <c r="AZ68" i="8"/>
  <c r="BE43" i="8"/>
  <c r="AS103" i="8"/>
  <c r="BI23" i="8"/>
  <c r="AV88" i="8"/>
  <c r="BA63" i="8"/>
  <c r="AW83" i="8"/>
  <c r="AU93" i="8"/>
  <c r="BB58" i="8"/>
  <c r="BJ18" i="8"/>
  <c r="BC53" i="8"/>
  <c r="BH28" i="8"/>
  <c r="AX78" i="8"/>
  <c r="AR108" i="8"/>
  <c r="AY73" i="8"/>
  <c r="BF38" i="8"/>
  <c r="BH33" i="8"/>
  <c r="D13" i="8"/>
  <c r="AS108" i="8" l="1"/>
  <c r="BI33" i="8"/>
  <c r="AY78" i="8"/>
  <c r="BC58" i="8"/>
  <c r="AW88" i="8"/>
  <c r="BA68" i="8"/>
  <c r="BF43" i="8"/>
  <c r="BG38" i="8"/>
  <c r="BI28" i="8"/>
  <c r="AV93" i="8"/>
  <c r="BJ23" i="8"/>
  <c r="AU98" i="8"/>
  <c r="BK18" i="8"/>
  <c r="BB63" i="8"/>
  <c r="AZ73" i="8"/>
  <c r="BD53" i="8"/>
  <c r="AX83" i="8"/>
  <c r="AT103" i="8"/>
  <c r="BE48" i="8"/>
  <c r="D7" i="8"/>
  <c r="BD58" i="8" l="1"/>
  <c r="BA73" i="8"/>
  <c r="BG43" i="8"/>
  <c r="AZ78" i="8"/>
  <c r="BH38" i="8"/>
  <c r="BF48" i="8"/>
  <c r="BK23" i="8"/>
  <c r="AU103" i="8"/>
  <c r="BC63" i="8"/>
  <c r="AW93" i="8"/>
  <c r="BB68" i="8"/>
  <c r="BJ33" i="8"/>
  <c r="BE53" i="8"/>
  <c r="AV98" i="8"/>
  <c r="AY83" i="8"/>
  <c r="BL18" i="8"/>
  <c r="BJ28" i="8"/>
  <c r="AX88" i="8"/>
  <c r="AT108" i="8"/>
  <c r="E13" i="8"/>
  <c r="AV103" i="8" l="1"/>
  <c r="BC68" i="8"/>
  <c r="BL23" i="8"/>
  <c r="BH43" i="8"/>
  <c r="BK33" i="8"/>
  <c r="AU108" i="8"/>
  <c r="AZ83" i="8"/>
  <c r="AW98" i="8"/>
  <c r="BG48" i="8"/>
  <c r="BB73" i="8"/>
  <c r="AX93" i="8"/>
  <c r="BM18" i="8"/>
  <c r="BA78" i="8"/>
  <c r="AY88" i="8"/>
  <c r="BK28" i="8"/>
  <c r="BF53" i="8"/>
  <c r="BD63" i="8"/>
  <c r="BI38" i="8"/>
  <c r="BE58" i="8"/>
  <c r="E7" i="8"/>
  <c r="F13" i="8"/>
  <c r="AX98" i="8" l="1"/>
  <c r="BL28" i="8"/>
  <c r="AY93" i="8"/>
  <c r="BA83" i="8"/>
  <c r="BM23" i="8"/>
  <c r="BN18" i="8"/>
  <c r="BI43" i="8"/>
  <c r="BJ38" i="8"/>
  <c r="AZ88" i="8"/>
  <c r="BC73" i="8"/>
  <c r="AV108" i="8"/>
  <c r="BD68" i="8"/>
  <c r="BG53" i="8"/>
  <c r="BF58" i="8"/>
  <c r="BE63" i="8"/>
  <c r="BB78" i="8"/>
  <c r="BH48" i="8"/>
  <c r="BL33" i="8"/>
  <c r="AW103" i="8"/>
  <c r="F7" i="8"/>
  <c r="G13" i="8"/>
  <c r="AX103" i="8" l="1"/>
  <c r="BF63" i="8"/>
  <c r="AW108" i="8"/>
  <c r="BJ43" i="8"/>
  <c r="AZ93" i="8"/>
  <c r="BK38" i="8"/>
  <c r="BG58" i="8"/>
  <c r="BD73" i="8"/>
  <c r="BO18" i="8"/>
  <c r="BM28" i="8"/>
  <c r="BC78" i="8"/>
  <c r="BB83" i="8"/>
  <c r="BM33" i="8"/>
  <c r="BE68" i="8"/>
  <c r="BI48" i="8"/>
  <c r="BH53" i="8"/>
  <c r="BA88" i="8"/>
  <c r="BN23" i="8"/>
  <c r="AY98" i="8"/>
  <c r="G7" i="8"/>
  <c r="H13" i="8"/>
  <c r="BK43" i="8" l="1"/>
  <c r="BH58" i="8"/>
  <c r="AX108" i="8"/>
  <c r="BC83" i="8"/>
  <c r="BJ48" i="8"/>
  <c r="BD78" i="8"/>
  <c r="BI53" i="8"/>
  <c r="BE73" i="8"/>
  <c r="AZ98" i="8"/>
  <c r="BO23" i="8"/>
  <c r="BF68" i="8"/>
  <c r="BN28" i="8"/>
  <c r="BL38" i="8"/>
  <c r="BG63" i="8"/>
  <c r="BB88" i="8"/>
  <c r="BN33" i="8"/>
  <c r="BP18" i="8"/>
  <c r="BA93" i="8"/>
  <c r="AY103" i="8"/>
  <c r="H7" i="8"/>
  <c r="I13" i="8"/>
  <c r="BD83" i="8" l="1"/>
  <c r="BC88" i="8"/>
  <c r="BJ53" i="8"/>
  <c r="AY108" i="8"/>
  <c r="BF73" i="8"/>
  <c r="BO28" i="8"/>
  <c r="AZ103" i="8"/>
  <c r="BB93" i="8"/>
  <c r="BH63" i="8"/>
  <c r="BP23" i="8"/>
  <c r="BE78" i="8"/>
  <c r="BI58" i="8"/>
  <c r="BO33" i="8"/>
  <c r="BG68" i="8"/>
  <c r="BQ18" i="8"/>
  <c r="BM38" i="8"/>
  <c r="BA98" i="8"/>
  <c r="BK48" i="8"/>
  <c r="BL43" i="8"/>
  <c r="I7" i="8"/>
  <c r="J13" i="8"/>
  <c r="BR18" i="8" l="1"/>
  <c r="BA103" i="8"/>
  <c r="BK53" i="8"/>
  <c r="BJ58" i="8"/>
  <c r="AZ108" i="8"/>
  <c r="BF78" i="8"/>
  <c r="BL48" i="8"/>
  <c r="BQ23" i="8"/>
  <c r="BP28" i="8"/>
  <c r="BD88" i="8"/>
  <c r="BH68" i="8"/>
  <c r="BN38" i="8"/>
  <c r="BC93" i="8"/>
  <c r="BM43" i="8"/>
  <c r="BB98" i="8"/>
  <c r="BP33" i="8"/>
  <c r="BI63" i="8"/>
  <c r="BG73" i="8"/>
  <c r="BE83" i="8"/>
  <c r="J7" i="8"/>
  <c r="K13" i="8"/>
  <c r="BQ33" i="8" l="1"/>
  <c r="BI68" i="8"/>
  <c r="BM48" i="8"/>
  <c r="BL53" i="8"/>
  <c r="BK58" i="8"/>
  <c r="BC98" i="8"/>
  <c r="BN43" i="8"/>
  <c r="BE88" i="8"/>
  <c r="BG78" i="8"/>
  <c r="BB103" i="8"/>
  <c r="BO38" i="8"/>
  <c r="BH73" i="8"/>
  <c r="BR23" i="8"/>
  <c r="BF83" i="8"/>
  <c r="BJ63" i="8"/>
  <c r="BD93" i="8"/>
  <c r="BQ28" i="8"/>
  <c r="BA108" i="8"/>
  <c r="BS18" i="8"/>
  <c r="K7" i="8"/>
  <c r="L13" i="8"/>
  <c r="BT18" i="8" l="1"/>
  <c r="BP38" i="8"/>
  <c r="BO43" i="8"/>
  <c r="BN48" i="8"/>
  <c r="BF88" i="8"/>
  <c r="BI73" i="8"/>
  <c r="BK63" i="8"/>
  <c r="BB108" i="8"/>
  <c r="BC103" i="8"/>
  <c r="BD98" i="8"/>
  <c r="BJ68" i="8"/>
  <c r="BM53" i="8"/>
  <c r="BG83" i="8"/>
  <c r="BE93" i="8"/>
  <c r="BR28" i="8"/>
  <c r="BS23" i="8"/>
  <c r="BH78" i="8"/>
  <c r="BL58" i="8"/>
  <c r="BR33" i="8"/>
  <c r="L7" i="8"/>
  <c r="M13" i="8"/>
  <c r="BT23" i="8" l="1"/>
  <c r="BP43" i="8"/>
  <c r="BK68" i="8"/>
  <c r="BO48" i="8"/>
  <c r="BS33" i="8"/>
  <c r="BM58" i="8"/>
  <c r="BF93" i="8"/>
  <c r="BE98" i="8"/>
  <c r="BJ73" i="8"/>
  <c r="BQ38" i="8"/>
  <c r="BC108" i="8"/>
  <c r="BL63" i="8"/>
  <c r="BN53" i="8"/>
  <c r="BS28" i="8"/>
  <c r="BI78" i="8"/>
  <c r="BH83" i="8"/>
  <c r="BD103" i="8"/>
  <c r="BG88" i="8"/>
  <c r="BU18" i="8"/>
  <c r="M7" i="8"/>
  <c r="N13" i="8"/>
  <c r="BI83" i="8" l="1"/>
  <c r="BD108" i="8"/>
  <c r="BG93" i="8"/>
  <c r="BL68" i="8"/>
  <c r="BV18" i="8"/>
  <c r="BM63" i="8"/>
  <c r="BJ78" i="8"/>
  <c r="BT28" i="8"/>
  <c r="BR38" i="8"/>
  <c r="BN58" i="8"/>
  <c r="BQ43" i="8"/>
  <c r="BF98" i="8"/>
  <c r="BH88" i="8"/>
  <c r="BP48" i="8"/>
  <c r="BE103" i="8"/>
  <c r="BO53" i="8"/>
  <c r="BK73" i="8"/>
  <c r="BT33" i="8"/>
  <c r="BU23" i="8"/>
  <c r="N7" i="8"/>
  <c r="O13" i="8"/>
  <c r="BP53" i="8" l="1"/>
  <c r="BF103" i="8"/>
  <c r="BR43" i="8"/>
  <c r="BK78" i="8"/>
  <c r="BH93" i="8"/>
  <c r="BM68" i="8"/>
  <c r="BQ48" i="8"/>
  <c r="BO58" i="8"/>
  <c r="BN63" i="8"/>
  <c r="BE108" i="8"/>
  <c r="BU28" i="8"/>
  <c r="BU33" i="8"/>
  <c r="BG98" i="8"/>
  <c r="BV23" i="8"/>
  <c r="BL73" i="8"/>
  <c r="BI88" i="8"/>
  <c r="BS38" i="8"/>
  <c r="BW18" i="8"/>
  <c r="BJ83" i="8"/>
  <c r="O7" i="8"/>
  <c r="P13" i="8"/>
  <c r="BJ88" i="8" l="1"/>
  <c r="BM73" i="8"/>
  <c r="BR48" i="8"/>
  <c r="BS43" i="8"/>
  <c r="BK83" i="8"/>
  <c r="BL78" i="8"/>
  <c r="BV28" i="8"/>
  <c r="BW23" i="8"/>
  <c r="BF108" i="8"/>
  <c r="BN68" i="8"/>
  <c r="BG103" i="8"/>
  <c r="BP58" i="8"/>
  <c r="BX18" i="8"/>
  <c r="BV33" i="8"/>
  <c r="BT38" i="8"/>
  <c r="BH98" i="8"/>
  <c r="BO63" i="8"/>
  <c r="BI93" i="8"/>
  <c r="BQ53" i="8"/>
  <c r="P7" i="8"/>
  <c r="Q13" i="8"/>
  <c r="BI98" i="8" l="1"/>
  <c r="BQ58" i="8"/>
  <c r="BU38" i="8"/>
  <c r="BH103" i="8"/>
  <c r="BW28" i="8"/>
  <c r="BS48" i="8"/>
  <c r="BR53" i="8"/>
  <c r="BX23" i="8"/>
  <c r="BW33" i="8"/>
  <c r="BO68" i="8"/>
  <c r="BM78" i="8"/>
  <c r="BN73" i="8"/>
  <c r="BT43" i="8"/>
  <c r="BJ93" i="8"/>
  <c r="BP63" i="8"/>
  <c r="BY18" i="8"/>
  <c r="BG108" i="8"/>
  <c r="BL83" i="8"/>
  <c r="BK88" i="8"/>
  <c r="Q7" i="8"/>
  <c r="R13" i="8"/>
  <c r="BO73" i="8" l="1"/>
  <c r="BI103" i="8"/>
  <c r="BL88" i="8"/>
  <c r="BS53" i="8"/>
  <c r="BV38" i="8"/>
  <c r="BN78" i="8"/>
  <c r="BZ18" i="8"/>
  <c r="BM83" i="8"/>
  <c r="BP68" i="8"/>
  <c r="BT48" i="8"/>
  <c r="BR58" i="8"/>
  <c r="BY23" i="8"/>
  <c r="BQ63" i="8"/>
  <c r="BK93" i="8"/>
  <c r="BH108" i="8"/>
  <c r="BU43" i="8"/>
  <c r="BX33" i="8"/>
  <c r="BX28" i="8"/>
  <c r="BJ98" i="8"/>
  <c r="R7" i="8"/>
  <c r="S13" i="8"/>
  <c r="BZ23" i="8" l="1"/>
  <c r="BN83" i="8"/>
  <c r="BT53" i="8"/>
  <c r="BV43" i="8"/>
  <c r="BI108" i="8"/>
  <c r="CA18" i="8"/>
  <c r="BM88" i="8"/>
  <c r="BS58" i="8"/>
  <c r="BK98" i="8"/>
  <c r="BY28" i="8"/>
  <c r="BU48" i="8"/>
  <c r="BO78" i="8"/>
  <c r="BJ103" i="8"/>
  <c r="BL93" i="8"/>
  <c r="BY33" i="8"/>
  <c r="BR63" i="8"/>
  <c r="BQ68" i="8"/>
  <c r="BW38" i="8"/>
  <c r="BP73" i="8"/>
  <c r="S7" i="8"/>
  <c r="T13" i="8"/>
  <c r="BW43" i="8" l="1"/>
  <c r="BP78" i="8"/>
  <c r="BQ73" i="8"/>
  <c r="BV48" i="8"/>
  <c r="BN88" i="8"/>
  <c r="BU53" i="8"/>
  <c r="BZ33" i="8"/>
  <c r="BS63" i="8"/>
  <c r="BX38" i="8"/>
  <c r="BZ28" i="8"/>
  <c r="CB18" i="8"/>
  <c r="BO83" i="8"/>
  <c r="BM93" i="8"/>
  <c r="BT58" i="8"/>
  <c r="BR68" i="8"/>
  <c r="BK103" i="8"/>
  <c r="BL98" i="8"/>
  <c r="BJ108" i="8"/>
  <c r="CA23" i="8"/>
  <c r="T7" i="8"/>
  <c r="U13" i="8"/>
  <c r="BL103" i="8" l="1"/>
  <c r="BT63" i="8"/>
  <c r="BW48" i="8"/>
  <c r="BS68" i="8"/>
  <c r="CC18" i="8"/>
  <c r="CA33" i="8"/>
  <c r="BR73" i="8"/>
  <c r="CB23" i="8"/>
  <c r="BK108" i="8"/>
  <c r="CA28" i="8"/>
  <c r="BV53" i="8"/>
  <c r="BQ78" i="8"/>
  <c r="BU58" i="8"/>
  <c r="BP83" i="8"/>
  <c r="BM98" i="8"/>
  <c r="BN93" i="8"/>
  <c r="BY38" i="8"/>
  <c r="BO88" i="8"/>
  <c r="BX43" i="8"/>
  <c r="U7" i="8"/>
  <c r="V13" i="8"/>
  <c r="BO93" i="8" l="1"/>
  <c r="BR78" i="8"/>
  <c r="CC23" i="8"/>
  <c r="BT68" i="8"/>
  <c r="BY43" i="8"/>
  <c r="BS73" i="8"/>
  <c r="BX48" i="8"/>
  <c r="BW53" i="8"/>
  <c r="BP88" i="8"/>
  <c r="CB28" i="8"/>
  <c r="CB33" i="8"/>
  <c r="BU63" i="8"/>
  <c r="BQ83" i="8"/>
  <c r="BN98" i="8"/>
  <c r="BZ38" i="8"/>
  <c r="BV58" i="8"/>
  <c r="BL108" i="8"/>
  <c r="CD18" i="8"/>
  <c r="BM103" i="8"/>
  <c r="V7" i="8"/>
  <c r="W13" i="8"/>
  <c r="BV63" i="8" l="1"/>
  <c r="BX53" i="8"/>
  <c r="BU68" i="8"/>
  <c r="BW58" i="8"/>
  <c r="CC33" i="8"/>
  <c r="CD23" i="8"/>
  <c r="BN103" i="8"/>
  <c r="BY48" i="8"/>
  <c r="BO98" i="8"/>
  <c r="BT73" i="8"/>
  <c r="BS78" i="8"/>
  <c r="CE18" i="8"/>
  <c r="CC28" i="8"/>
  <c r="CA38" i="8"/>
  <c r="BM108" i="8"/>
  <c r="BR83" i="8"/>
  <c r="BQ88" i="8"/>
  <c r="BZ43" i="8"/>
  <c r="BP93" i="8"/>
  <c r="W7" i="8"/>
  <c r="X13" i="8"/>
  <c r="BS83" i="8" l="1"/>
  <c r="CF18" i="8"/>
  <c r="BZ48" i="8"/>
  <c r="BX58" i="8"/>
  <c r="BQ93" i="8"/>
  <c r="BN108" i="8"/>
  <c r="BO103" i="8"/>
  <c r="BV68" i="8"/>
  <c r="BT78" i="8"/>
  <c r="CB38" i="8"/>
  <c r="CE23" i="8"/>
  <c r="BY53" i="8"/>
  <c r="CA43" i="8"/>
  <c r="BU73" i="8"/>
  <c r="BR88" i="8"/>
  <c r="CD28" i="8"/>
  <c r="BP98" i="8"/>
  <c r="CD33" i="8"/>
  <c r="BW63" i="8"/>
  <c r="X7" i="8"/>
  <c r="Y13" i="8"/>
  <c r="BW68" i="8" l="1"/>
  <c r="BY58" i="8"/>
  <c r="BS88" i="8"/>
  <c r="BP103" i="8"/>
  <c r="CA48" i="8"/>
  <c r="CF23" i="8"/>
  <c r="CE33" i="8"/>
  <c r="CC38" i="8"/>
  <c r="BO108" i="8"/>
  <c r="CG18" i="8"/>
  <c r="BZ53" i="8"/>
  <c r="BX63" i="8"/>
  <c r="BV73" i="8"/>
  <c r="CE28" i="8"/>
  <c r="BQ98" i="8"/>
  <c r="CB43" i="8"/>
  <c r="BU78" i="8"/>
  <c r="BR93" i="8"/>
  <c r="BT83" i="8"/>
  <c r="Y7" i="8"/>
  <c r="Z13" i="8"/>
  <c r="BY63" i="8" l="1"/>
  <c r="CD38" i="8"/>
  <c r="BQ103" i="8"/>
  <c r="CC43" i="8"/>
  <c r="BR98" i="8"/>
  <c r="CF33" i="8"/>
  <c r="BT88" i="8"/>
  <c r="CA53" i="8"/>
  <c r="BS93" i="8"/>
  <c r="CH18" i="8"/>
  <c r="CG23" i="8"/>
  <c r="BZ58" i="8"/>
  <c r="BU83" i="8"/>
  <c r="CF28" i="8"/>
  <c r="BV78" i="8"/>
  <c r="BW73" i="8"/>
  <c r="BP108" i="8"/>
  <c r="CB48" i="8"/>
  <c r="BX68" i="8"/>
  <c r="Z7" i="8"/>
  <c r="AA13" i="8"/>
  <c r="CA58" i="8" l="1"/>
  <c r="CB53" i="8"/>
  <c r="CD43" i="8"/>
  <c r="BU88" i="8"/>
  <c r="BR103" i="8"/>
  <c r="CH23" i="8"/>
  <c r="BX73" i="8"/>
  <c r="BY68" i="8"/>
  <c r="CC48" i="8"/>
  <c r="CI18" i="8"/>
  <c r="CG33" i="8"/>
  <c r="CE38" i="8"/>
  <c r="BW78" i="8"/>
  <c r="CG28" i="8"/>
  <c r="BQ108" i="8"/>
  <c r="BV83" i="8"/>
  <c r="BT93" i="8"/>
  <c r="BS98" i="8"/>
  <c r="BZ63" i="8"/>
  <c r="AA7" i="8"/>
  <c r="AB13" i="8"/>
  <c r="CF38" i="8" l="1"/>
  <c r="BZ68" i="8"/>
  <c r="BV88" i="8"/>
  <c r="BY73" i="8"/>
  <c r="CE43" i="8"/>
  <c r="BW83" i="8"/>
  <c r="CH33" i="8"/>
  <c r="CA63" i="8"/>
  <c r="BT98" i="8"/>
  <c r="CJ18" i="8"/>
  <c r="CI23" i="8"/>
  <c r="CC53" i="8"/>
  <c r="BR108" i="8"/>
  <c r="CH28" i="8"/>
  <c r="BU93" i="8"/>
  <c r="BX78" i="8"/>
  <c r="CD48" i="8"/>
  <c r="BS103" i="8"/>
  <c r="CB58" i="8"/>
  <c r="AB7" i="8"/>
  <c r="AC13" i="8"/>
  <c r="CD53" i="8" l="1"/>
  <c r="CB63" i="8"/>
  <c r="BZ73" i="8"/>
  <c r="BY78" i="8"/>
  <c r="CJ23" i="8"/>
  <c r="BW88" i="8"/>
  <c r="CI33" i="8"/>
  <c r="BV93" i="8"/>
  <c r="BT103" i="8"/>
  <c r="CK18" i="8"/>
  <c r="BX83" i="8"/>
  <c r="CA68" i="8"/>
  <c r="CC58" i="8"/>
  <c r="CI28" i="8"/>
  <c r="CE48" i="8"/>
  <c r="BS108" i="8"/>
  <c r="BU98" i="8"/>
  <c r="CF43" i="8"/>
  <c r="CG38" i="8"/>
  <c r="AC7" i="8"/>
  <c r="AD13" i="8"/>
  <c r="BW93" i="8" l="1"/>
  <c r="BZ78" i="8"/>
  <c r="CB68" i="8"/>
  <c r="BY83" i="8"/>
  <c r="CJ33" i="8"/>
  <c r="CA73" i="8"/>
  <c r="CF48" i="8"/>
  <c r="CH38" i="8"/>
  <c r="CG43" i="8"/>
  <c r="CL18" i="8"/>
  <c r="BX88" i="8"/>
  <c r="CC63" i="8"/>
  <c r="CJ28" i="8"/>
  <c r="BT108" i="8"/>
  <c r="BV98" i="8"/>
  <c r="CD58" i="8"/>
  <c r="BU103" i="8"/>
  <c r="CK23" i="8"/>
  <c r="CE53" i="8"/>
  <c r="AD7" i="8"/>
  <c r="AE13" i="8"/>
  <c r="CD63" i="8" l="1"/>
  <c r="CI38" i="8"/>
  <c r="BZ83" i="8"/>
  <c r="BW98" i="8"/>
  <c r="CG48" i="8"/>
  <c r="CC68" i="8"/>
  <c r="CE58" i="8"/>
  <c r="BY88" i="8"/>
  <c r="CF53" i="8"/>
  <c r="CL23" i="8"/>
  <c r="CM18" i="8"/>
  <c r="CB73" i="8"/>
  <c r="CA78" i="8"/>
  <c r="BU108" i="8"/>
  <c r="BV103" i="8"/>
  <c r="CK28" i="8"/>
  <c r="CH43" i="8"/>
  <c r="CK33" i="8"/>
  <c r="BX93" i="8"/>
  <c r="AE7" i="8"/>
  <c r="AF13" i="8"/>
  <c r="CC73" i="8" l="1"/>
  <c r="BZ88" i="8"/>
  <c r="BX98" i="8"/>
  <c r="BW103" i="8"/>
  <c r="CN18" i="8"/>
  <c r="CF58" i="8"/>
  <c r="CA83" i="8"/>
  <c r="BY93" i="8"/>
  <c r="CL28" i="8"/>
  <c r="CL33" i="8"/>
  <c r="CM23" i="8"/>
  <c r="CD68" i="8"/>
  <c r="CJ38" i="8"/>
  <c r="BV108" i="8"/>
  <c r="CI43" i="8"/>
  <c r="CB78" i="8"/>
  <c r="CG53" i="8"/>
  <c r="CH48" i="8"/>
  <c r="CE63" i="8"/>
  <c r="AF7" i="8"/>
  <c r="AG13" i="8"/>
  <c r="BZ93" i="8" l="1"/>
  <c r="BX103" i="8"/>
  <c r="CC78" i="8"/>
  <c r="CN23" i="8"/>
  <c r="CB83" i="8"/>
  <c r="BY98" i="8"/>
  <c r="CJ43" i="8"/>
  <c r="CE68" i="8"/>
  <c r="BW108" i="8"/>
  <c r="CM33" i="8"/>
  <c r="CG58" i="8"/>
  <c r="CA88" i="8"/>
  <c r="CI48" i="8"/>
  <c r="CF63" i="8"/>
  <c r="CH53" i="8"/>
  <c r="CK38" i="8"/>
  <c r="CM28" i="8"/>
  <c r="CO18" i="8"/>
  <c r="CD73" i="8"/>
  <c r="AG7" i="8"/>
  <c r="AH13" i="8"/>
  <c r="CL38" i="8" l="1"/>
  <c r="CO23" i="8"/>
  <c r="CD78" i="8"/>
  <c r="CK43" i="8"/>
  <c r="CB88" i="8"/>
  <c r="CI53" i="8"/>
  <c r="CG63" i="8"/>
  <c r="BZ98" i="8"/>
  <c r="BY103" i="8"/>
  <c r="CF68" i="8"/>
  <c r="CN33" i="8"/>
  <c r="CE73" i="8"/>
  <c r="CH58" i="8"/>
  <c r="CN28" i="8"/>
  <c r="CJ48" i="8"/>
  <c r="BX108" i="8"/>
  <c r="CC83" i="8"/>
  <c r="CA93" i="8"/>
  <c r="AH7" i="8"/>
  <c r="AI13" i="8"/>
  <c r="CF73" i="8" l="1"/>
  <c r="CA98" i="8"/>
  <c r="CO33" i="8"/>
  <c r="CE78" i="8"/>
  <c r="CL43" i="8"/>
  <c r="CH63" i="8"/>
  <c r="CB93" i="8"/>
  <c r="CG68" i="8"/>
  <c r="CJ53" i="8"/>
  <c r="CO28" i="8"/>
  <c r="BY108" i="8"/>
  <c r="CK48" i="8"/>
  <c r="CD83" i="8"/>
  <c r="CI58" i="8"/>
  <c r="BZ103" i="8"/>
  <c r="CC88" i="8"/>
  <c r="CM38" i="8"/>
  <c r="AI7" i="8"/>
  <c r="AJ13" i="8"/>
  <c r="CH68" i="8" l="1"/>
  <c r="CC93" i="8"/>
  <c r="CD88" i="8"/>
  <c r="BZ108" i="8"/>
  <c r="CI63" i="8"/>
  <c r="CB98" i="8"/>
  <c r="CL48" i="8"/>
  <c r="CF78" i="8"/>
  <c r="CA103" i="8"/>
  <c r="CJ58" i="8"/>
  <c r="CN38" i="8"/>
  <c r="CE83" i="8"/>
  <c r="CK53" i="8"/>
  <c r="CM43" i="8"/>
  <c r="CG73" i="8"/>
  <c r="AJ7" i="8"/>
  <c r="AK13" i="8"/>
  <c r="CF83" i="8" l="1"/>
  <c r="CE88" i="8"/>
  <c r="CM48" i="8"/>
  <c r="CG78" i="8"/>
  <c r="CH73" i="8"/>
  <c r="CN43" i="8"/>
  <c r="CC98" i="8"/>
  <c r="CD93" i="8"/>
  <c r="CA108" i="8"/>
  <c r="CO38" i="8"/>
  <c r="CK58" i="8"/>
  <c r="CL53" i="8"/>
  <c r="CB103" i="8"/>
  <c r="CJ63" i="8"/>
  <c r="CI68" i="8"/>
  <c r="AK7" i="8"/>
  <c r="AL13" i="8"/>
  <c r="CH78" i="8" l="1"/>
  <c r="CD98" i="8"/>
  <c r="CN48" i="8"/>
  <c r="CL58" i="8"/>
  <c r="CM53" i="8"/>
  <c r="CJ68" i="8"/>
  <c r="CK63" i="8"/>
  <c r="CO43" i="8"/>
  <c r="CF88" i="8"/>
  <c r="CE93" i="8"/>
  <c r="CC103" i="8"/>
  <c r="CB108" i="8"/>
  <c r="CI73" i="8"/>
  <c r="CG83" i="8"/>
  <c r="AL7" i="8"/>
  <c r="AM13" i="8"/>
  <c r="CO48" i="8" l="1"/>
  <c r="CM58" i="8"/>
  <c r="CL63" i="8"/>
  <c r="CC108" i="8"/>
  <c r="CF93" i="8"/>
  <c r="CE98" i="8"/>
  <c r="CH83" i="8"/>
  <c r="CK68" i="8"/>
  <c r="CD103" i="8"/>
  <c r="CJ73" i="8"/>
  <c r="CG88" i="8"/>
  <c r="CN53" i="8"/>
  <c r="CI78" i="8"/>
  <c r="AM7" i="8"/>
  <c r="AN13" i="8"/>
  <c r="CO53" i="8" l="1"/>
  <c r="CL68" i="8"/>
  <c r="CD108" i="8"/>
  <c r="CH88" i="8"/>
  <c r="CI83" i="8"/>
  <c r="CM63" i="8"/>
  <c r="CN58" i="8"/>
  <c r="CF98" i="8"/>
  <c r="CK73" i="8"/>
  <c r="CJ78" i="8"/>
  <c r="CE103" i="8"/>
  <c r="CG93" i="8"/>
  <c r="AN7" i="8"/>
  <c r="AO13" i="8"/>
  <c r="CG98" i="8" l="1"/>
  <c r="CI88" i="8"/>
  <c r="CF103" i="8"/>
  <c r="CE108" i="8"/>
  <c r="CH93" i="8"/>
  <c r="CO58" i="8"/>
  <c r="CK78" i="8"/>
  <c r="CN63" i="8"/>
  <c r="CM68" i="8"/>
  <c r="CL73" i="8"/>
  <c r="CJ83" i="8"/>
  <c r="AO7" i="8"/>
  <c r="AP13" i="8"/>
  <c r="CG103" i="8" l="1"/>
  <c r="CL78" i="8"/>
  <c r="CK83" i="8"/>
  <c r="CJ88" i="8"/>
  <c r="CF108" i="8"/>
  <c r="CM73" i="8"/>
  <c r="CO63" i="8"/>
  <c r="CN68" i="8"/>
  <c r="CI93" i="8"/>
  <c r="CH98" i="8"/>
  <c r="AP7" i="8"/>
  <c r="AQ13" i="8"/>
  <c r="CL83" i="8" l="1"/>
  <c r="CM78" i="8"/>
  <c r="CK88" i="8"/>
  <c r="CN73" i="8"/>
  <c r="CO68" i="8"/>
  <c r="CI98" i="8"/>
  <c r="CJ93" i="8"/>
  <c r="CG108" i="8"/>
  <c r="CH103" i="8"/>
  <c r="AQ7" i="8"/>
  <c r="AR13" i="8"/>
  <c r="CO73" i="8" l="1"/>
  <c r="CK93" i="8"/>
  <c r="CL88" i="8"/>
  <c r="CH108" i="8"/>
  <c r="CN78" i="8"/>
  <c r="CJ98" i="8"/>
  <c r="CI103" i="8"/>
  <c r="CM83" i="8"/>
  <c r="AR7" i="8"/>
  <c r="AS13" i="8"/>
  <c r="CI108" i="8" l="1"/>
  <c r="CN83" i="8"/>
  <c r="CM88" i="8"/>
  <c r="CJ103" i="8"/>
  <c r="CK98" i="8"/>
  <c r="CL93" i="8"/>
  <c r="CO78" i="8"/>
  <c r="AS7" i="8"/>
  <c r="AT13" i="8"/>
  <c r="CK103" i="8" l="1"/>
  <c r="CN88" i="8"/>
  <c r="CO83" i="8"/>
  <c r="CM93" i="8"/>
  <c r="CL98" i="8"/>
  <c r="CJ108" i="8"/>
  <c r="AT7" i="8"/>
  <c r="AU13" i="8"/>
  <c r="CN93" i="8" l="1"/>
  <c r="CO88" i="8"/>
  <c r="CK108" i="8"/>
  <c r="CM98" i="8"/>
  <c r="CL103" i="8"/>
  <c r="AU7" i="8"/>
  <c r="AV13" i="8"/>
  <c r="CN98" i="8" l="1"/>
  <c r="CL108" i="8"/>
  <c r="CM103" i="8"/>
  <c r="CO93" i="8"/>
  <c r="AV7" i="8"/>
  <c r="AW13" i="8"/>
  <c r="CN103" i="8" l="1"/>
  <c r="CM108" i="8"/>
  <c r="CO98" i="8"/>
  <c r="AW7" i="8"/>
  <c r="AX13" i="8"/>
  <c r="CN108" i="8" l="1"/>
  <c r="CO103" i="8"/>
  <c r="AX7" i="8"/>
  <c r="AY13" i="8"/>
  <c r="CO108" i="8" l="1"/>
  <c r="AY7" i="8"/>
  <c r="AZ13" i="8"/>
  <c r="AZ7" i="8" l="1"/>
  <c r="BA13" i="8"/>
  <c r="BA7" i="8" l="1"/>
  <c r="BB13" i="8"/>
  <c r="BB7" i="8" l="1"/>
  <c r="BC13" i="8"/>
  <c r="BC7" i="8" l="1"/>
  <c r="BD13" i="8"/>
  <c r="BD7" i="8" l="1"/>
  <c r="BE13" i="8"/>
  <c r="BE7" i="8" l="1"/>
  <c r="BE6" i="8"/>
  <c r="BF13" i="8"/>
  <c r="BF7" i="8" l="1"/>
  <c r="BF6" i="8"/>
  <c r="BG13" i="8"/>
  <c r="BG7" i="8" l="1"/>
  <c r="BG6" i="8"/>
  <c r="BH13" i="8"/>
  <c r="BH7" i="8" l="1"/>
  <c r="BH6" i="8"/>
  <c r="BI13" i="8"/>
  <c r="BI7" i="8" l="1"/>
  <c r="BI6" i="8"/>
  <c r="BJ13" i="8"/>
  <c r="BJ7" i="8" l="1"/>
  <c r="BJ6" i="8"/>
  <c r="BK13" i="8"/>
  <c r="BK7" i="8" l="1"/>
  <c r="BK6" i="8"/>
  <c r="BL13" i="8"/>
  <c r="BL7" i="8" l="1"/>
  <c r="BL6" i="8"/>
  <c r="BM13" i="8"/>
  <c r="BM7" i="8" l="1"/>
  <c r="BM6" i="8"/>
  <c r="BN13" i="8"/>
  <c r="BN7" i="8" l="1"/>
  <c r="BN6" i="8"/>
  <c r="BO13" i="8"/>
  <c r="BO6" i="8" l="1"/>
  <c r="BO7" i="8"/>
  <c r="BP13" i="8"/>
  <c r="BP6" i="8" l="1"/>
  <c r="BP7" i="8"/>
  <c r="BQ13" i="8"/>
  <c r="BQ6" i="8" l="1"/>
  <c r="BQ7" i="8"/>
  <c r="BR13" i="8"/>
  <c r="BR7" i="8" l="1"/>
  <c r="BR6" i="8"/>
  <c r="BS13" i="8"/>
  <c r="BS7" i="8" l="1"/>
  <c r="BS6" i="8"/>
  <c r="BT13" i="8"/>
  <c r="BT7" i="8" l="1"/>
  <c r="BT6" i="8"/>
  <c r="BU13" i="8"/>
  <c r="BU7" i="8" l="1"/>
  <c r="BU6" i="8"/>
  <c r="BV13" i="8"/>
  <c r="BV7" i="8" l="1"/>
  <c r="BV6" i="8"/>
  <c r="BW13" i="8"/>
  <c r="BW7" i="8" l="1"/>
  <c r="BW6" i="8"/>
  <c r="BX13" i="8"/>
  <c r="BX7" i="8" l="1"/>
  <c r="BX6" i="8"/>
  <c r="BY13" i="8"/>
  <c r="BY7" i="8" l="1"/>
  <c r="BY6" i="8"/>
  <c r="BZ13" i="8"/>
  <c r="BZ7" i="8" l="1"/>
  <c r="BZ6" i="8"/>
  <c r="CA13" i="8"/>
  <c r="CA6" i="8" l="1"/>
  <c r="CA7" i="8"/>
  <c r="CB13" i="8"/>
  <c r="CB6" i="8" l="1"/>
  <c r="CB7" i="8"/>
  <c r="CC13" i="8"/>
  <c r="CC6" i="8" l="1"/>
  <c r="CC7" i="8"/>
  <c r="CD13" i="8"/>
  <c r="CD7" i="8" l="1"/>
  <c r="CD6" i="8"/>
  <c r="CE13" i="8"/>
  <c r="CE7" i="8" l="1"/>
  <c r="CE6" i="8"/>
  <c r="CF13" i="8"/>
  <c r="CF7" i="8" l="1"/>
  <c r="CF6" i="8"/>
  <c r="CG13" i="8"/>
  <c r="CG7" i="8" l="1"/>
  <c r="CG6" i="8"/>
  <c r="CH13" i="8"/>
  <c r="CH7" i="8" l="1"/>
  <c r="CH6" i="8"/>
  <c r="CI13" i="8"/>
  <c r="CI7" i="8" l="1"/>
  <c r="CI6" i="8"/>
  <c r="CJ13" i="8"/>
  <c r="CJ7" i="8" l="1"/>
  <c r="CJ6" i="8"/>
  <c r="CK13" i="8"/>
  <c r="CK7" i="8" l="1"/>
  <c r="CK6" i="8"/>
  <c r="CL13" i="8"/>
  <c r="CL7" i="8" l="1"/>
  <c r="CL6" i="8"/>
  <c r="CM13" i="8"/>
  <c r="CM6" i="8" l="1"/>
  <c r="CM7" i="8"/>
  <c r="CN13" i="8"/>
  <c r="CN6" i="8" l="1"/>
  <c r="CN7" i="8"/>
  <c r="CO13" i="8"/>
  <c r="CO6" i="8" l="1"/>
  <c r="CO7" i="8"/>
  <c r="K8" i="8" s="1"/>
  <c r="L8" i="8" l="1"/>
  <c r="D6" i="8" l="1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N8" i="8" l="1"/>
  <c r="M8" i="8"/>
</calcChain>
</file>

<file path=xl/sharedStrings.xml><?xml version="1.0" encoding="utf-8"?>
<sst xmlns="http://schemas.openxmlformats.org/spreadsheetml/2006/main" count="24" uniqueCount="22">
  <si>
    <t>⌗</t>
  </si>
  <si>
    <t>ON</t>
  </si>
  <si>
    <t>DAILY</t>
  </si>
  <si>
    <t>WEEKLY</t>
  </si>
  <si>
    <t>OFF</t>
  </si>
  <si>
    <t xml:space="preserve">   D E A D L I N E</t>
  </si>
  <si>
    <t>B I R T H D A Y   [ M M / D D / Y Y Y Y ]</t>
  </si>
  <si>
    <t>V I E W   [ W E E K   O R   D A Y ]</t>
  </si>
  <si>
    <t>15+</t>
  </si>
  <si>
    <t>22+</t>
  </si>
  <si>
    <t>29+</t>
  </si>
  <si>
    <t>36+</t>
  </si>
  <si>
    <t>43+</t>
  </si>
  <si>
    <t>50+</t>
  </si>
  <si>
    <r>
      <t xml:space="preserve">N ⸱ C ⸱  P A L M E R  </t>
    </r>
    <r>
      <rPr>
        <sz val="22"/>
        <color rgb="FFFF0000"/>
        <rFont val="Felix Titling"/>
        <family val="5"/>
      </rPr>
      <t>&amp;</t>
    </r>
    <r>
      <rPr>
        <sz val="18"/>
        <color theme="1"/>
        <rFont val="Garamond"/>
        <family val="1"/>
      </rPr>
      <t xml:space="preserve">  C O</t>
    </r>
  </si>
  <si>
    <t>P R O J E C T   M G M T   +   E X C E L   E N G I N E E R I N G   F O R   O P E R A T I O N S</t>
  </si>
  <si>
    <t>L I F E   R E V I E W   C A L E N D A R</t>
  </si>
  <si>
    <t>F R E E   L I T E   V E R S I O N</t>
  </si>
  <si>
    <t>Sending my Best,</t>
  </si>
  <si>
    <t>- Nathaniel Palmer</t>
  </si>
  <si>
    <t>R E T I R E M E N T   D A T E</t>
  </si>
  <si>
    <t>nathaniel@ncpalmer.com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</si>
</sst>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/d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8"/>
      <color theme="1"/>
      <name val="Garamond"/>
      <family val="1"/>
    </font>
    <font>
      <sz val="18"/>
      <color theme="1"/>
      <name val="David"/>
      <family val="2"/>
      <charset val="177"/>
    </font>
    <font>
      <sz val="18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sz val="22"/>
      <color rgb="FFFF0000"/>
      <name val="Felix Titling"/>
      <family val="5"/>
    </font>
    <font>
      <sz val="18"/>
      <name val="Calibri"/>
      <family val="2"/>
      <scheme val="minor"/>
    </font>
    <font>
      <sz val="16"/>
      <color theme="1"/>
      <name val="Times New Roman"/>
      <family val="1"/>
    </font>
    <font>
      <sz val="11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0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8E5D15"/>
        </stop>
        <stop position="0.5">
          <color rgb="FFFBC703"/>
        </stop>
        <stop position="1">
          <color rgb="FF8E5D15"/>
        </stop>
      </gradient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1"/>
        </stop>
        <stop position="0.5">
          <color rgb="FF7030A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B05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4" tint="-0.25098422193060094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8E5D15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  <fill>
      <gradientFill degree="90">
        <stop position="0">
          <color theme="3"/>
        </stop>
        <stop position="0.5">
          <color theme="3" tint="0.80001220740379042"/>
        </stop>
        <stop position="1">
          <color theme="3"/>
        </stop>
      </gradientFill>
    </fill>
    <fill>
      <gradientFill degree="90">
        <stop position="0">
          <color theme="1" tint="0.1490218817712943"/>
        </stop>
        <stop position="0.5">
          <color theme="5"/>
        </stop>
        <stop position="1">
          <color theme="1" tint="0.1490218817712943"/>
        </stop>
      </gradientFill>
    </fill>
    <fill>
      <gradientFill degree="90">
        <stop position="0">
          <color theme="0" tint="-0.25098422193060094"/>
        </stop>
        <stop position="1">
          <color theme="1"/>
        </stop>
      </gradient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right" vertical="center"/>
    </xf>
    <xf numFmtId="0" fontId="12" fillId="4" borderId="25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9" borderId="39" xfId="0" applyFont="1" applyFill="1" applyBorder="1" applyAlignment="1">
      <alignment vertical="center"/>
    </xf>
    <xf numFmtId="0" fontId="3" fillId="9" borderId="39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65" fontId="9" fillId="0" borderId="40" xfId="0" applyNumberFormat="1" applyFont="1" applyBorder="1" applyAlignment="1">
      <alignment horizontal="center" vertical="center"/>
    </xf>
    <xf numFmtId="165" fontId="3" fillId="0" borderId="42" xfId="0" applyNumberFormat="1" applyFont="1" applyBorder="1" applyAlignment="1">
      <alignment horizontal="center" vertical="center"/>
    </xf>
    <xf numFmtId="165" fontId="3" fillId="0" borderId="43" xfId="0" applyNumberFormat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3" fillId="0" borderId="38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" fontId="12" fillId="4" borderId="0" xfId="0" applyNumberFormat="1" applyFont="1" applyFill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5" fontId="9" fillId="0" borderId="48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center" vertical="center"/>
    </xf>
    <xf numFmtId="164" fontId="3" fillId="0" borderId="49" xfId="0" applyNumberFormat="1" applyFont="1" applyBorder="1" applyAlignment="1">
      <alignment horizontal="center" vertical="center"/>
    </xf>
    <xf numFmtId="165" fontId="3" fillId="0" borderId="50" xfId="0" applyNumberFormat="1" applyFont="1" applyBorder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left" indent="1"/>
      <protection locked="0"/>
    </xf>
    <xf numFmtId="0" fontId="13" fillId="4" borderId="0" xfId="0" applyFont="1" applyFill="1" applyAlignment="1" applyProtection="1">
      <alignment horizontal="left" vertical="center" indent="1"/>
      <protection locked="0"/>
    </xf>
    <xf numFmtId="0" fontId="13" fillId="4" borderId="7" xfId="0" applyFont="1" applyFill="1" applyBorder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vertical="center"/>
      <protection locked="0"/>
    </xf>
    <xf numFmtId="0" fontId="12" fillId="4" borderId="9" xfId="0" applyFont="1" applyFill="1" applyBorder="1" applyAlignment="1" applyProtection="1">
      <alignment vertical="center"/>
      <protection locked="0"/>
    </xf>
    <xf numFmtId="0" fontId="15" fillId="4" borderId="9" xfId="0" applyFont="1" applyFill="1" applyBorder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top" indent="1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4" fillId="4" borderId="5" xfId="0" applyFont="1" applyFill="1" applyBorder="1" applyAlignment="1" applyProtection="1">
      <alignment vertical="center"/>
      <protection locked="0"/>
    </xf>
    <xf numFmtId="0" fontId="14" fillId="4" borderId="9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3" fillId="15" borderId="46" xfId="0" quotePrefix="1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2" fillId="16" borderId="19" xfId="0" applyFont="1" applyFill="1" applyBorder="1" applyAlignment="1" applyProtection="1">
      <alignment horizontal="center" vertical="center"/>
      <protection locked="0"/>
    </xf>
    <xf numFmtId="0" fontId="2" fillId="10" borderId="19" xfId="0" applyFont="1" applyFill="1" applyBorder="1" applyAlignment="1" applyProtection="1">
      <alignment horizontal="center" vertical="center"/>
      <protection locked="0"/>
    </xf>
    <xf numFmtId="0" fontId="2" fillId="11" borderId="19" xfId="0" applyFont="1" applyFill="1" applyBorder="1" applyAlignment="1" applyProtection="1">
      <alignment horizontal="center" vertical="center"/>
      <protection locked="0"/>
    </xf>
    <xf numFmtId="0" fontId="2" fillId="12" borderId="19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vertical="center"/>
      <protection locked="0"/>
    </xf>
    <xf numFmtId="0" fontId="16" fillId="4" borderId="11" xfId="0" applyFont="1" applyFill="1" applyBorder="1" applyAlignment="1" applyProtection="1">
      <alignment vertical="center"/>
      <protection locked="0"/>
    </xf>
    <xf numFmtId="14" fontId="16" fillId="4" borderId="6" xfId="0" applyNumberFormat="1" applyFont="1" applyFill="1" applyBorder="1" applyAlignment="1" applyProtection="1">
      <alignment horizontal="center" vertical="center"/>
      <protection locked="0"/>
    </xf>
    <xf numFmtId="14" fontId="16" fillId="4" borderId="0" xfId="0" applyNumberFormat="1" applyFont="1" applyFill="1" applyAlignment="1" applyProtection="1">
      <alignment vertical="center"/>
      <protection locked="0"/>
    </xf>
    <xf numFmtId="14" fontId="16" fillId="4" borderId="7" xfId="0" applyNumberFormat="1" applyFont="1" applyFill="1" applyBorder="1" applyAlignment="1" applyProtection="1">
      <alignment vertical="center"/>
      <protection locked="0"/>
    </xf>
    <xf numFmtId="14" fontId="16" fillId="4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9" fontId="16" fillId="4" borderId="8" xfId="0" applyNumberFormat="1" applyFont="1" applyFill="1" applyBorder="1" applyAlignment="1" applyProtection="1">
      <alignment horizontal="center" vertical="top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vertical="center"/>
      <protection locked="0"/>
    </xf>
    <xf numFmtId="0" fontId="7" fillId="4" borderId="9" xfId="0" applyFont="1" applyFill="1" applyBorder="1" applyAlignment="1" applyProtection="1">
      <alignment vertical="center"/>
      <protection locked="0"/>
    </xf>
    <xf numFmtId="0" fontId="20" fillId="4" borderId="9" xfId="0" applyFont="1" applyFill="1" applyBorder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0" fontId="2" fillId="13" borderId="19" xfId="0" applyFont="1" applyFill="1" applyBorder="1" applyAlignment="1" applyProtection="1">
      <alignment horizontal="center" vertical="center"/>
      <protection locked="0"/>
    </xf>
    <xf numFmtId="14" fontId="2" fillId="14" borderId="47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left" indent="1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23" fillId="4" borderId="7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left" indent="1"/>
      <protection locked="0"/>
    </xf>
    <xf numFmtId="0" fontId="22" fillId="0" borderId="5" xfId="0" applyFont="1" applyBorder="1" applyAlignment="1" applyProtection="1">
      <alignment horizontal="left" vertical="top" indent="1"/>
      <protection locked="0"/>
    </xf>
    <xf numFmtId="0" fontId="22" fillId="4" borderId="13" xfId="0" applyFont="1" applyFill="1" applyBorder="1" applyAlignment="1" applyProtection="1">
      <alignment vertical="center"/>
      <protection locked="0"/>
    </xf>
    <xf numFmtId="0" fontId="25" fillId="4" borderId="13" xfId="0" applyFont="1" applyFill="1" applyBorder="1" applyAlignment="1" applyProtection="1">
      <alignment vertical="center"/>
      <protection locked="0"/>
    </xf>
    <xf numFmtId="0" fontId="25" fillId="4" borderId="31" xfId="0" applyFont="1" applyFill="1" applyBorder="1" applyAlignment="1" applyProtection="1">
      <alignment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1" fillId="0" borderId="2" xfId="0" quotePrefix="1" applyFont="1" applyBorder="1" applyAlignment="1" applyProtection="1">
      <alignment horizontal="left" vertical="top" inden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33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left" vertical="center" indent="1"/>
      <protection locked="0"/>
    </xf>
    <xf numFmtId="0" fontId="30" fillId="4" borderId="8" xfId="0" applyFont="1" applyFill="1" applyBorder="1" applyAlignment="1" applyProtection="1">
      <alignment horizontal="center" vertical="center"/>
      <protection locked="0"/>
    </xf>
    <xf numFmtId="0" fontId="29" fillId="0" borderId="0" xfId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0" fontId="13" fillId="4" borderId="16" xfId="1" applyFont="1" applyFill="1" applyBorder="1" applyAlignment="1" applyProtection="1">
      <alignment horizontal="left" indent="1"/>
      <protection locked="0"/>
    </xf>
    <xf numFmtId="0" fontId="18" fillId="0" borderId="33" xfId="0" applyFont="1" applyBorder="1" applyAlignment="1" applyProtection="1">
      <alignment horizontal="left" vertical="top" indent="1"/>
      <protection locked="0"/>
    </xf>
    <xf numFmtId="0" fontId="18" fillId="0" borderId="10" xfId="0" applyFont="1" applyBorder="1" applyAlignment="1" applyProtection="1">
      <alignment horizontal="left" vertical="top" indent="1"/>
      <protection locked="0"/>
    </xf>
    <xf numFmtId="0" fontId="18" fillId="0" borderId="11" xfId="0" applyFont="1" applyBorder="1" applyAlignment="1" applyProtection="1">
      <alignment horizontal="left" vertical="top" indent="1"/>
      <protection locked="0"/>
    </xf>
    <xf numFmtId="14" fontId="6" fillId="6" borderId="22" xfId="0" applyNumberFormat="1" applyFont="1" applyFill="1" applyBorder="1" applyAlignment="1">
      <alignment horizontal="center" vertical="center" wrapText="1"/>
    </xf>
    <xf numFmtId="14" fontId="6" fillId="6" borderId="21" xfId="0" applyNumberFormat="1" applyFont="1" applyFill="1" applyBorder="1" applyAlignment="1">
      <alignment horizontal="center" vertical="center" wrapText="1"/>
    </xf>
    <xf numFmtId="14" fontId="6" fillId="6" borderId="23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6" borderId="34" xfId="0" applyFont="1" applyFill="1" applyBorder="1" applyAlignment="1">
      <alignment horizontal="center" textRotation="90"/>
    </xf>
    <xf numFmtId="0" fontId="17" fillId="4" borderId="47" xfId="0" applyFont="1" applyFill="1" applyBorder="1" applyAlignment="1" applyProtection="1">
      <alignment horizontal="center" vertical="center"/>
      <protection locked="0"/>
    </xf>
    <xf numFmtId="0" fontId="17" fillId="4" borderId="46" xfId="0" applyFont="1" applyFill="1" applyBorder="1" applyAlignment="1" applyProtection="1">
      <alignment horizontal="center" vertical="center"/>
      <protection locked="0"/>
    </xf>
    <xf numFmtId="14" fontId="17" fillId="4" borderId="52" xfId="0" applyNumberFormat="1" applyFont="1" applyFill="1" applyBorder="1" applyAlignment="1" applyProtection="1">
      <alignment horizontal="center" vertical="center"/>
      <protection locked="0"/>
    </xf>
    <xf numFmtId="14" fontId="17" fillId="4" borderId="53" xfId="0" applyNumberFormat="1" applyFont="1" applyFill="1" applyBorder="1" applyAlignment="1" applyProtection="1">
      <alignment horizontal="center" vertical="center"/>
      <protection locked="0"/>
    </xf>
    <xf numFmtId="14" fontId="17" fillId="4" borderId="51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17" fillId="4" borderId="29" xfId="0" applyFont="1" applyFill="1" applyBorder="1" applyAlignment="1" applyProtection="1">
      <alignment horizontal="center" vertical="center"/>
      <protection locked="0"/>
    </xf>
    <xf numFmtId="14" fontId="17" fillId="6" borderId="52" xfId="0" applyNumberFormat="1" applyFont="1" applyFill="1" applyBorder="1" applyAlignment="1" applyProtection="1">
      <alignment horizontal="center" vertical="center"/>
      <protection locked="0"/>
    </xf>
    <xf numFmtId="0" fontId="17" fillId="6" borderId="53" xfId="0" applyFont="1" applyFill="1" applyBorder="1" applyAlignment="1" applyProtection="1">
      <alignment horizontal="center" vertical="center"/>
      <protection locked="0"/>
    </xf>
    <xf numFmtId="0" fontId="17" fillId="6" borderId="51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2"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gradientFill degree="90">
          <stop position="0">
            <color theme="1" tint="0.34900967436750391"/>
          </stop>
          <stop position="0.5">
            <color rgb="FFFFFF00"/>
          </stop>
          <stop position="1">
            <color theme="1" tint="0.34900967436750391"/>
          </stop>
        </gradientFill>
      </fill>
    </dxf>
    <dxf>
      <font>
        <color theme="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gradientFill degree="90">
          <stop position="0">
            <color theme="1" tint="0.34900967436750391"/>
          </stop>
          <stop position="0.5">
            <color theme="0"/>
          </stop>
          <stop position="1">
            <color theme="1" tint="0.34900967436750391"/>
          </stop>
        </gradient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7" tint="0.79998168889431442"/>
        </patternFill>
      </fill>
    </dxf>
    <dxf>
      <border>
        <right style="thin">
          <color theme="0" tint="-0.34998626667073579"/>
        </right>
        <bottom style="thin">
          <color theme="1" tint="0.34998626667073579"/>
        </bottom>
        <vertical/>
        <horizontal/>
      </border>
    </dxf>
    <dxf>
      <font>
        <color auto="1"/>
      </font>
      <fill>
        <patternFill patternType="solid">
          <fgColor theme="0"/>
          <bgColor theme="0" tint="-0.24994659260841701"/>
        </patternFill>
      </fill>
      <border>
        <left style="thin">
          <color theme="1"/>
        </left>
        <right style="thin">
          <color theme="1"/>
        </right>
        <bottom style="thin">
          <color theme="0" tint="-0.34998626667073579"/>
        </bottom>
      </border>
    </dxf>
    <dxf>
      <font>
        <color theme="0" tint="-0.499984740745262"/>
      </font>
      <fill>
        <patternFill patternType="mediumGray">
          <fgColor theme="0" tint="-0.1499679555650502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right style="thin">
          <color theme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font>
        <b val="0"/>
        <i val="0"/>
        <color theme="1" tint="0.499984740745262"/>
      </font>
      <fill>
        <patternFill patternType="solid">
          <bgColor theme="0" tint="-0.14996795556505021"/>
        </patternFill>
      </fill>
    </dxf>
    <dxf>
      <font>
        <color theme="7" tint="-0.24994659260841701"/>
      </font>
      <fill>
        <patternFill patternType="solid">
          <fgColor theme="0"/>
          <bgColor theme="7" tint="0.79995117038483843"/>
        </patternFill>
      </fill>
      <border>
        <left style="thin">
          <color theme="7" tint="-0.24994659260841701"/>
        </left>
        <right style="thin">
          <color theme="7" tint="-0.24994659260841701"/>
        </right>
        <vertical/>
        <horizontal/>
      </border>
    </dxf>
    <dxf>
      <font>
        <color theme="7" tint="-0.24994659260841701"/>
      </font>
      <fill>
        <patternFill>
          <bgColor theme="7" tint="0.79998168889431442"/>
        </patternFill>
      </fill>
      <border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color theme="7" tint="-0.24994659260841701"/>
      </font>
      <border>
        <vertical/>
        <horizontal/>
      </border>
    </dxf>
    <dxf>
      <font>
        <color theme="7" tint="-0.24994659260841701"/>
      </font>
      <border>
        <vertical/>
        <horizontal/>
      </border>
    </dxf>
    <dxf>
      <font>
        <color auto="1"/>
      </font>
      <fill>
        <gradientFill degree="45">
          <stop position="0">
            <color rgb="FF8E5D15"/>
          </stop>
          <stop position="0.5">
            <color rgb="FFFBC703"/>
          </stop>
          <stop position="1">
            <color rgb="FF8E5D15"/>
          </stop>
        </gradientFill>
      </fill>
      <border>
        <left style="thin">
          <color rgb="FF8E5D15"/>
        </left>
        <right style="thin">
          <color rgb="FF8E5D15"/>
        </right>
        <top style="thin">
          <color rgb="FF8E5D15"/>
        </top>
        <bottom style="thin">
          <color rgb="FF8E5D15"/>
        </bottom>
      </border>
    </dxf>
    <dxf>
      <font>
        <b val="0"/>
        <i val="0"/>
        <color theme="1"/>
      </font>
      <fill>
        <gradientFill degree="45">
          <stop position="0">
            <color rgb="FFDC002D"/>
          </stop>
          <stop position="0.5">
            <color rgb="FFFF0000"/>
          </stop>
          <stop position="1">
            <color rgb="FFDC002D"/>
          </stop>
        </gradient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right style="thin">
          <color theme="1"/>
        </right>
        <vertical/>
        <horizontal/>
      </border>
    </dxf>
    <dxf>
      <font>
        <color theme="0" tint="-0.499984740745262"/>
      </font>
      <fill>
        <patternFill patternType="solid">
          <fgColor auto="1"/>
          <bgColor theme="0" tint="-0.24994659260841701"/>
        </patternFill>
      </fill>
    </dxf>
    <dxf>
      <font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0.34998626667073579"/>
        </left>
        <right style="thin">
          <color theme="1" tint="0.34998626667073579"/>
        </right>
        <bottom style="thin">
          <color theme="0" tint="-0.34998626667073579"/>
        </bottom>
      </border>
    </dxf>
    <dxf>
      <font>
        <color theme="7" tint="-0.24994659260841701"/>
      </font>
      <fill>
        <patternFill patternType="solid">
          <bgColor theme="7" tint="0.79998168889431442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theme="4"/>
      </font>
    </dxf>
    <dxf>
      <border>
        <bottom style="thin">
          <color auto="1"/>
        </bottom>
        <vertical/>
        <horizontal/>
      </border>
    </dxf>
    <dxf>
      <font>
        <color theme="1" tint="0.14996795556505021"/>
      </font>
      <fill>
        <patternFill patternType="solid">
          <fgColor theme="0" tint="-0.14993743705557422"/>
          <bgColor theme="0" tint="-0.24994659260841701"/>
        </patternFill>
      </fill>
    </dxf>
    <dxf>
      <border>
        <bottom style="thin">
          <color auto="1"/>
        </bottom>
        <vertical/>
        <horizontal/>
      </border>
    </dxf>
    <dxf>
      <font>
        <color theme="7" tint="-0.24994659260841701"/>
      </font>
      <fill>
        <patternFill patternType="solid">
          <fgColor indexed="64"/>
          <bgColor theme="7" tint="0.79998168889431442"/>
        </patternFill>
      </fill>
      <border>
        <top style="thin">
          <color theme="7" tint="-0.24994659260841701"/>
        </top>
        <bottom style="thin">
          <color theme="7" tint="-0.2499465926084170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7430F"/>
      <color rgb="FF600000"/>
      <color rgb="FF8E5D15"/>
      <color rgb="FFFBC703"/>
      <color rgb="FF3D0000"/>
      <color rgb="FF950101"/>
      <color rgb="FFFF0000"/>
      <color rgb="FFFF5B8E"/>
      <color rgb="FFFF6565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haniel@ncpalmer.com" TargetMode="External"/><Relationship Id="rId1" Type="http://schemas.openxmlformats.org/officeDocument/2006/relationships/hyperlink" Target="https://www.ncpalm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3EEA-62B2-41D9-A6D0-3F9351A93E34}">
  <sheetPr>
    <tabColor theme="0"/>
    <pageSetUpPr fitToPage="1"/>
  </sheetPr>
  <dimension ref="A1:CR638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R2" sqref="R2:X2"/>
    </sheetView>
  </sheetViews>
  <sheetFormatPr defaultColWidth="9.140625" defaultRowHeight="15.75" x14ac:dyDescent="0.25"/>
  <cols>
    <col min="1" max="1" width="5.140625" style="79" customWidth="1"/>
    <col min="2" max="2" width="5.5703125" style="79" customWidth="1"/>
    <col min="3" max="3" width="5.140625" style="80" customWidth="1"/>
    <col min="4" max="4" width="5.5703125" style="81" customWidth="1"/>
    <col min="5" max="94" width="4.7109375" style="2" customWidth="1"/>
    <col min="95" max="95" width="4.42578125" style="5" customWidth="1"/>
    <col min="96" max="96" width="5" style="5" hidden="1" customWidth="1"/>
    <col min="97" max="97" width="6" style="5" customWidth="1"/>
    <col min="98" max="16384" width="9.140625" style="5"/>
  </cols>
  <sheetData>
    <row r="1" spans="1:96" ht="27" customHeight="1" x14ac:dyDescent="0.3">
      <c r="A1" s="169" t="s">
        <v>0</v>
      </c>
      <c r="B1" s="170"/>
      <c r="C1" s="170"/>
      <c r="D1" s="82" t="s">
        <v>16</v>
      </c>
      <c r="E1" s="83"/>
      <c r="F1" s="83"/>
      <c r="G1" s="83"/>
      <c r="H1" s="83"/>
      <c r="I1" s="83"/>
      <c r="J1" s="83"/>
      <c r="K1" s="83"/>
      <c r="L1" s="84"/>
      <c r="M1" s="1"/>
      <c r="N1" s="1"/>
      <c r="O1" s="1"/>
      <c r="P1" s="1"/>
      <c r="Q1" s="1"/>
      <c r="R1" s="162" t="s">
        <v>6</v>
      </c>
      <c r="S1" s="162"/>
      <c r="T1" s="162"/>
      <c r="U1" s="162"/>
      <c r="V1" s="162"/>
      <c r="W1" s="162"/>
      <c r="X1" s="162"/>
      <c r="Y1" s="162" t="s">
        <v>7</v>
      </c>
      <c r="Z1" s="162"/>
      <c r="AA1" s="162"/>
      <c r="AB1" s="162"/>
      <c r="AC1" s="85"/>
      <c r="AD1" s="85"/>
      <c r="AE1" s="167" t="s">
        <v>20</v>
      </c>
      <c r="AF1" s="167"/>
      <c r="AG1" s="167"/>
      <c r="AH1" s="167"/>
      <c r="AI1" s="167"/>
      <c r="AJ1" s="167"/>
      <c r="AK1" s="168"/>
      <c r="AL1" s="86" t="str">
        <f>IF(AL2="OFF"," T R A C K I N G",IF(Y2="DAILY"," P E R F O R M A N C E    T R A C K I N G  -   %   O F   D A I L Y   O B J E C T I V E S   C O M P L E T E D   ( N O T   A V A I L A B L E   I N   T H I S   V E R S I O N )","P E R F O R M A N C E   T R A C K I N G  -  C H A I N S   O F   D A Y S   C O M P L E T I N G   O B J E C T I V E S   ( N O T   A V A I L A B L E   I N   T H I S   V E R S I O N )"))</f>
        <v xml:space="preserve"> T R A C K I N G</v>
      </c>
      <c r="AM1" s="87"/>
      <c r="AN1" s="87"/>
      <c r="AO1" s="87"/>
      <c r="AP1" s="87"/>
      <c r="AQ1" s="88"/>
      <c r="AR1" s="89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2"/>
      <c r="CP1" s="156" t="s">
        <v>5</v>
      </c>
      <c r="CQ1" s="4"/>
      <c r="CR1" s="4"/>
    </row>
    <row r="2" spans="1:96" ht="23.25" customHeight="1" x14ac:dyDescent="0.4">
      <c r="A2" s="169"/>
      <c r="B2" s="170"/>
      <c r="C2" s="170"/>
      <c r="D2" s="91" t="s">
        <v>17</v>
      </c>
      <c r="E2" s="92"/>
      <c r="F2" s="92"/>
      <c r="G2" s="92"/>
      <c r="H2" s="92"/>
      <c r="I2" s="92"/>
      <c r="J2" s="92"/>
      <c r="K2" s="92"/>
      <c r="L2" s="92"/>
      <c r="M2" s="93"/>
      <c r="N2" s="94"/>
      <c r="O2" s="94"/>
      <c r="P2" s="94"/>
      <c r="Q2" s="94"/>
      <c r="R2" s="159"/>
      <c r="S2" s="160"/>
      <c r="T2" s="160"/>
      <c r="U2" s="160"/>
      <c r="V2" s="160"/>
      <c r="W2" s="160"/>
      <c r="X2" s="161"/>
      <c r="Y2" s="157" t="s">
        <v>2</v>
      </c>
      <c r="Z2" s="163"/>
      <c r="AA2" s="163"/>
      <c r="AB2" s="163"/>
      <c r="AC2" s="95"/>
      <c r="AD2" s="96"/>
      <c r="AE2" s="164">
        <v>51477</v>
      </c>
      <c r="AF2" s="165"/>
      <c r="AG2" s="165"/>
      <c r="AH2" s="165"/>
      <c r="AI2" s="165"/>
      <c r="AJ2" s="165"/>
      <c r="AK2" s="166"/>
      <c r="AL2" s="157" t="s">
        <v>4</v>
      </c>
      <c r="AM2" s="158"/>
      <c r="AN2" s="97" t="str">
        <f>IF(Y2="DAILY","&gt; 0%","1+")</f>
        <v>&gt; 0%</v>
      </c>
      <c r="AO2" s="98" t="str">
        <f>IF(Y2="DAILY","90%+","8+")</f>
        <v>90%+</v>
      </c>
      <c r="AP2" s="99" t="s">
        <v>8</v>
      </c>
      <c r="AQ2" s="100" t="s">
        <v>9</v>
      </c>
      <c r="AR2" s="101" t="s">
        <v>10</v>
      </c>
      <c r="AS2" s="102" t="s">
        <v>11</v>
      </c>
      <c r="AT2" s="123" t="s">
        <v>12</v>
      </c>
      <c r="AU2" s="124" t="s">
        <v>13</v>
      </c>
      <c r="AV2" s="90"/>
      <c r="AW2" s="90"/>
      <c r="AX2" s="125"/>
      <c r="AY2" s="126"/>
      <c r="AZ2" s="127"/>
      <c r="BA2" s="127"/>
      <c r="BB2" s="127"/>
      <c r="BC2" s="127"/>
      <c r="BD2" s="128"/>
      <c r="BE2" s="129"/>
      <c r="BF2" s="127"/>
      <c r="BG2" s="147" t="s">
        <v>14</v>
      </c>
      <c r="BH2" s="147"/>
      <c r="BI2" s="147"/>
      <c r="BJ2" s="147"/>
      <c r="BK2" s="147"/>
      <c r="BL2" s="147"/>
      <c r="BM2" s="147"/>
      <c r="BN2" s="147"/>
      <c r="BO2" s="147"/>
      <c r="BP2" s="147"/>
      <c r="BQ2" s="90"/>
      <c r="BR2" s="90"/>
      <c r="BS2" s="131" t="s">
        <v>18</v>
      </c>
      <c r="BT2" s="130"/>
      <c r="BU2" s="130"/>
      <c r="BV2" s="130"/>
      <c r="BW2" s="144" t="s">
        <v>21</v>
      </c>
      <c r="BX2" s="145"/>
      <c r="BY2" s="145"/>
      <c r="BZ2" s="145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89"/>
      <c r="CP2" s="156"/>
      <c r="CQ2" s="4"/>
      <c r="CR2" s="6"/>
    </row>
    <row r="3" spans="1:96" ht="25.5" customHeight="1" x14ac:dyDescent="0.25">
      <c r="A3" s="154" t="str">
        <f ca="1">IF(R2="","",_xlfn.MINIFS(CP10:CP513,CP10:CP513,"&gt;="&amp;TODAY())-TODAY()&amp;" Cycle Days Remaining ")</f>
        <v/>
      </c>
      <c r="B3" s="155"/>
      <c r="C3" s="155"/>
      <c r="D3" s="142" t="str">
        <f>IF(R2="","This worksheet outlines an entire life by days / weeks. Enter your Birthday in the box above ⬆️","Here it is, your whole life in front of you; every week, every day.")</f>
        <v>This worksheet outlines an entire life by days / weeks. Enter your Birthday in the box above ⬆️</v>
      </c>
      <c r="E3" s="103"/>
      <c r="F3" s="104"/>
      <c r="G3" s="105"/>
      <c r="H3" s="104"/>
      <c r="I3" s="106"/>
      <c r="J3" s="107"/>
      <c r="K3" s="108"/>
      <c r="L3" s="109"/>
      <c r="M3" s="110"/>
      <c r="N3" s="111"/>
      <c r="O3" s="112"/>
      <c r="P3" s="112"/>
      <c r="Q3" s="112"/>
      <c r="R3" s="113"/>
      <c r="S3" s="114"/>
      <c r="T3" s="115"/>
      <c r="U3" s="143" t="str">
        <f>IF(R2="","","S C R O L L   D O W N   T O    C U R R E N T   Y E A R")</f>
        <v/>
      </c>
      <c r="V3" s="113"/>
      <c r="W3" s="116"/>
      <c r="X3" s="112"/>
      <c r="Y3" s="112"/>
      <c r="Z3" s="113"/>
      <c r="AA3" s="113"/>
      <c r="AB3" s="113"/>
      <c r="AC3" s="113"/>
      <c r="AD3" s="112"/>
      <c r="AE3" s="171" t="str">
        <f>IF(OR(R2=0,"",AE2=0),"","AGE: "&amp;DATEDIF(R2,AE2,"Y"))</f>
        <v/>
      </c>
      <c r="AF3" s="172"/>
      <c r="AG3" s="172"/>
      <c r="AH3" s="172"/>
      <c r="AI3" s="172"/>
      <c r="AJ3" s="172"/>
      <c r="AK3" s="173"/>
      <c r="AL3" s="113"/>
      <c r="AM3" s="113"/>
      <c r="AN3" s="113"/>
      <c r="AO3" s="113"/>
      <c r="AP3" s="117"/>
      <c r="AQ3" s="118"/>
      <c r="AR3" s="119"/>
      <c r="AS3" s="106"/>
      <c r="AT3" s="106"/>
      <c r="AU3" s="106"/>
      <c r="AV3" s="106"/>
      <c r="AW3" s="106"/>
      <c r="AX3" s="132"/>
      <c r="AY3" s="133"/>
      <c r="AZ3" s="134"/>
      <c r="BA3" s="134"/>
      <c r="BB3" s="134"/>
      <c r="BC3" s="134"/>
      <c r="BD3" s="135"/>
      <c r="BE3" s="129"/>
      <c r="BF3" s="136"/>
      <c r="BG3" s="148" t="s">
        <v>15</v>
      </c>
      <c r="BH3" s="149"/>
      <c r="BI3" s="149"/>
      <c r="BJ3" s="149"/>
      <c r="BK3" s="149"/>
      <c r="BL3" s="149"/>
      <c r="BM3" s="149"/>
      <c r="BN3" s="149"/>
      <c r="BO3" s="149"/>
      <c r="BP3" s="149"/>
      <c r="BQ3" s="150"/>
      <c r="BR3" s="137"/>
      <c r="BS3" s="138" t="s">
        <v>19</v>
      </c>
      <c r="BT3" s="139"/>
      <c r="BU3" s="139"/>
      <c r="BV3" s="139"/>
      <c r="BW3" s="146"/>
      <c r="BX3" s="146"/>
      <c r="BY3" s="146"/>
      <c r="BZ3" s="146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40"/>
      <c r="CO3" s="141"/>
      <c r="CP3" s="156"/>
      <c r="CQ3" s="6"/>
      <c r="CR3" s="6"/>
    </row>
    <row r="4" spans="1:96" ht="12.95" customHeight="1" x14ac:dyDescent="0.25">
      <c r="A4" s="154"/>
      <c r="B4" s="155"/>
      <c r="C4" s="155"/>
      <c r="D4" s="7"/>
      <c r="E4" s="8"/>
      <c r="F4" s="9"/>
      <c r="G4" s="10" t="str">
        <f>IF(Y2="DAILY","W E E K    1","")</f>
        <v>W E E K    1</v>
      </c>
      <c r="H4" s="11" t="str">
        <f>IF($Y$2="DAILY","","C Y C L E    1    ( D E A D L I N E S  /  W E E K )")</f>
        <v/>
      </c>
      <c r="I4" s="9"/>
      <c r="J4" s="9"/>
      <c r="K4" s="12"/>
      <c r="L4" s="9"/>
      <c r="M4" s="9"/>
      <c r="N4" s="9">
        <f>IF(Y2="DAILY",2,"")</f>
        <v>2</v>
      </c>
      <c r="O4" s="9"/>
      <c r="P4" s="9"/>
      <c r="Q4" s="9"/>
      <c r="R4" s="9"/>
      <c r="S4" s="9"/>
      <c r="T4" s="9"/>
      <c r="U4" s="9">
        <f>IF(Y2="DAILY",3,"")</f>
        <v>3</v>
      </c>
      <c r="V4" s="9"/>
      <c r="W4" s="9"/>
      <c r="X4" s="9" t="str">
        <f>IF(Y2="DAILY","",2)</f>
        <v/>
      </c>
      <c r="Y4" s="9"/>
      <c r="Z4" s="9"/>
      <c r="AA4" s="9"/>
      <c r="AB4" s="9">
        <f>IF(Y2="DAILY",4,"")</f>
        <v>4</v>
      </c>
      <c r="AC4" s="9"/>
      <c r="AD4" s="9"/>
      <c r="AE4" s="9"/>
      <c r="AF4" s="9"/>
      <c r="AG4" s="9"/>
      <c r="AH4" s="9"/>
      <c r="AI4" s="9">
        <f>IF(Y2="DAILY",5,"")</f>
        <v>5</v>
      </c>
      <c r="AJ4" s="9"/>
      <c r="AK4" s="11" t="str">
        <f>IF(Y2="DAILY","",3)</f>
        <v/>
      </c>
      <c r="AL4" s="9"/>
      <c r="AM4" s="9"/>
      <c r="AN4" s="9"/>
      <c r="AO4" s="9"/>
      <c r="AP4" s="9">
        <f>IF(Y2="DAILY",6,"")</f>
        <v>6</v>
      </c>
      <c r="AQ4" s="9"/>
      <c r="AR4" s="13"/>
      <c r="AS4" s="13"/>
      <c r="AT4" s="13"/>
      <c r="AU4" s="13"/>
      <c r="AV4" s="13"/>
      <c r="AW4" s="13">
        <f>IF(Y2="DAILY",7,"")</f>
        <v>7</v>
      </c>
      <c r="AX4" s="11" t="str">
        <f>IF(Y2="DAILY","",4)</f>
        <v/>
      </c>
      <c r="AY4" s="13"/>
      <c r="AZ4" s="13"/>
      <c r="BA4" s="13"/>
      <c r="BB4" s="13"/>
      <c r="BC4" s="13"/>
      <c r="BD4" s="13">
        <f>IF(Y2="DAILY",8,"")</f>
        <v>8</v>
      </c>
      <c r="BE4" s="9"/>
      <c r="BF4" s="9"/>
      <c r="BG4" s="9"/>
      <c r="BH4" s="9"/>
      <c r="BI4" s="9"/>
      <c r="BJ4" s="9"/>
      <c r="BK4" s="9">
        <f>IF(Y2="DAILY",9,"")</f>
        <v>9</v>
      </c>
      <c r="BL4" s="9"/>
      <c r="BM4" s="9"/>
      <c r="BN4" s="9"/>
      <c r="BO4" s="9"/>
      <c r="BP4" s="9"/>
      <c r="BQ4" s="9"/>
      <c r="BR4" s="9">
        <f>IF(Y2="DAILY",10,"")</f>
        <v>10</v>
      </c>
      <c r="BS4" s="9"/>
      <c r="BT4" s="9"/>
      <c r="BU4" s="9"/>
      <c r="BV4" s="9"/>
      <c r="BW4" s="9"/>
      <c r="BX4" s="9"/>
      <c r="BY4" s="9">
        <f>IF(Y2="DAILY",11,"")</f>
        <v>11</v>
      </c>
      <c r="BZ4" s="9"/>
      <c r="CA4" s="9"/>
      <c r="CB4" s="9"/>
      <c r="CC4" s="9"/>
      <c r="CD4" s="9"/>
      <c r="CE4" s="9"/>
      <c r="CF4" s="9">
        <f>IF(Y2="DAILY",12,"")</f>
        <v>12</v>
      </c>
      <c r="CG4" s="9"/>
      <c r="CH4" s="9"/>
      <c r="CI4" s="9"/>
      <c r="CJ4" s="9"/>
      <c r="CK4" s="9"/>
      <c r="CL4" s="9"/>
      <c r="CM4" s="9">
        <f>IF(Y2="DAILY",13,"")</f>
        <v>13</v>
      </c>
      <c r="CN4" s="14"/>
      <c r="CO4" s="14"/>
      <c r="CP4" s="156"/>
      <c r="CQ4" s="6"/>
      <c r="CR4" s="6"/>
    </row>
    <row r="5" spans="1:96" s="23" customFormat="1" ht="18.600000000000001" customHeight="1" x14ac:dyDescent="0.25">
      <c r="A5" s="151" t="str">
        <f ca="1">IF(R2=0,"","🎯 "&amp;TEXT(_xlfn.MINIFS(CP10:CP513,CP10:CP513,"&gt;="&amp;TODAY()),"mm/dd/yy"))</f>
        <v/>
      </c>
      <c r="B5" s="152"/>
      <c r="C5" s="153"/>
      <c r="D5" s="15" t="str">
        <f>IF($Y$2="DAILY","S",0)</f>
        <v>S</v>
      </c>
      <c r="E5" s="16" t="str">
        <f>IF($Y$2="DAILY","M",1)</f>
        <v>M</v>
      </c>
      <c r="F5" s="17" t="str">
        <f>IF($Y$2="DAILY","T",2)</f>
        <v>T</v>
      </c>
      <c r="G5" s="17" t="str">
        <f>IF($Y$2="DAILY","W",3)</f>
        <v>W</v>
      </c>
      <c r="H5" s="18" t="str">
        <f>IF($Y$2="DAILY","T",4)</f>
        <v>T</v>
      </c>
      <c r="I5" s="17" t="str">
        <f>IF($Y$2="DAILY","F",5)</f>
        <v>F</v>
      </c>
      <c r="J5" s="17" t="str">
        <f>IF($Y$2="DAILY","S",6)</f>
        <v>S</v>
      </c>
      <c r="K5" s="19" t="str">
        <f>IF($Y$2="DAILY","S",7)</f>
        <v>S</v>
      </c>
      <c r="L5" s="19" t="str">
        <f>IF($Y$2="DAILY","M",8)</f>
        <v>M</v>
      </c>
      <c r="M5" s="19" t="str">
        <f>IF($Y$2="DAILY","T",9)</f>
        <v>T</v>
      </c>
      <c r="N5" s="19" t="str">
        <f>IF($Y$2="DAILY","W",10)</f>
        <v>W</v>
      </c>
      <c r="O5" s="19" t="str">
        <f>IF($Y$2="DAILY","T",11)</f>
        <v>T</v>
      </c>
      <c r="P5" s="19" t="str">
        <f>IF($Y$2="DAILY","F",12)</f>
        <v>F</v>
      </c>
      <c r="Q5" s="19" t="str">
        <f>IF($Y$2="DAILY","S",13)</f>
        <v>S</v>
      </c>
      <c r="R5" s="19" t="str">
        <f>IF($Y$2="DAILY","S",1)</f>
        <v>S</v>
      </c>
      <c r="S5" s="19" t="str">
        <f>IF($Y$2="DAILY","M",2)</f>
        <v>M</v>
      </c>
      <c r="T5" s="19" t="str">
        <f>IF($Y$2="DAILY","T",3)</f>
        <v>T</v>
      </c>
      <c r="U5" s="19" t="str">
        <f>IF($Y$2="DAILY","W",4)</f>
        <v>W</v>
      </c>
      <c r="V5" s="19" t="str">
        <f>IF($Y$2="DAILY","T",5)</f>
        <v>T</v>
      </c>
      <c r="W5" s="19" t="str">
        <f>IF($Y$2="DAILY","F",6)</f>
        <v>F</v>
      </c>
      <c r="X5" s="19" t="str">
        <f>IF($Y$2="DAILY","S",7)</f>
        <v>S</v>
      </c>
      <c r="Y5" s="19" t="str">
        <f>IF($Y$2="DAILY","S",8)</f>
        <v>S</v>
      </c>
      <c r="Z5" s="19" t="str">
        <f>IF($Y$2="DAILY","M",9)</f>
        <v>M</v>
      </c>
      <c r="AA5" s="19" t="str">
        <f>IF($Y$2="DAILY","T",10)</f>
        <v>T</v>
      </c>
      <c r="AB5" s="19" t="str">
        <f>IF($Y$2="DAILY","W",11)</f>
        <v>W</v>
      </c>
      <c r="AC5" s="19" t="str">
        <f>IF($Y$2="DAILY","T",12)</f>
        <v>T</v>
      </c>
      <c r="AD5" s="19" t="str">
        <f>IF($Y$2="DAILY","F",13)</f>
        <v>F</v>
      </c>
      <c r="AE5" s="19" t="str">
        <f>IF($Y$2="DAILY","S",1)</f>
        <v>S</v>
      </c>
      <c r="AF5" s="19" t="str">
        <f>IF($Y$2="DAILY","S",2)</f>
        <v>S</v>
      </c>
      <c r="AG5" s="19" t="str">
        <f>IF($Y$2="DAILY","M",3)</f>
        <v>M</v>
      </c>
      <c r="AH5" s="19" t="str">
        <f>IF($Y$2="DAILY","T",4)</f>
        <v>T</v>
      </c>
      <c r="AI5" s="19" t="str">
        <f>IF($Y$2="DAILY","W",5)</f>
        <v>W</v>
      </c>
      <c r="AJ5" s="19" t="str">
        <f>IF($Y$2="DAILY","T",6)</f>
        <v>T</v>
      </c>
      <c r="AK5" s="19" t="str">
        <f>IF($Y$2="DAILY","F",7)</f>
        <v>F</v>
      </c>
      <c r="AL5" s="19" t="str">
        <f>IF($Y$2="DAILY","S",8)</f>
        <v>S</v>
      </c>
      <c r="AM5" s="19" t="str">
        <f>IF($Y$2="DAILY","S",9)</f>
        <v>S</v>
      </c>
      <c r="AN5" s="19" t="str">
        <f>IF($Y$2="DAILY","M",10)</f>
        <v>M</v>
      </c>
      <c r="AO5" s="19" t="str">
        <f>IF($Y$2="DAILY","T",11)</f>
        <v>T</v>
      </c>
      <c r="AP5" s="19" t="str">
        <f>IF($Y$2="DAILY","W",12)</f>
        <v>W</v>
      </c>
      <c r="AQ5" s="19" t="str">
        <f>IF($Y$2="DAILY","T",13)</f>
        <v>T</v>
      </c>
      <c r="AR5" s="19" t="str">
        <f>IF($Y$2="DAILY","F",1)</f>
        <v>F</v>
      </c>
      <c r="AS5" s="19" t="str">
        <f>IF($Y$2="DAILY","S",2)</f>
        <v>S</v>
      </c>
      <c r="AT5" s="19" t="str">
        <f>IF($Y$2="DAILY","S",3)</f>
        <v>S</v>
      </c>
      <c r="AU5" s="19" t="str">
        <f>IF($Y$2="DAILY","M",4)</f>
        <v>M</v>
      </c>
      <c r="AV5" s="19" t="str">
        <f>IF($Y$2="DAILY","T",5)</f>
        <v>T</v>
      </c>
      <c r="AW5" s="19" t="str">
        <f>IF($Y$2="DAILY","W",6)</f>
        <v>W</v>
      </c>
      <c r="AX5" s="19" t="str">
        <f>IF($Y$2="DAILY","T",7)</f>
        <v>T</v>
      </c>
      <c r="AY5" s="19" t="str">
        <f>IF($Y$2="DAILY","F",8)</f>
        <v>F</v>
      </c>
      <c r="AZ5" s="19" t="str">
        <f>IF($Y$2="DAILY","S",9)</f>
        <v>S</v>
      </c>
      <c r="BA5" s="19" t="str">
        <f>IF($Y$2="DAILY","S",10)</f>
        <v>S</v>
      </c>
      <c r="BB5" s="19" t="str">
        <f>IF($Y$2="DAILY","M",11)</f>
        <v>M</v>
      </c>
      <c r="BC5" s="19" t="str">
        <f>IF($Y$2="DAILY","T",12)</f>
        <v>T</v>
      </c>
      <c r="BD5" s="19" t="str">
        <f>IF($Y$2="DAILY","W",13)</f>
        <v>W</v>
      </c>
      <c r="BE5" s="19" t="str">
        <f>IF(Y2="DAILY","T","")</f>
        <v>T</v>
      </c>
      <c r="BF5" s="19" t="str">
        <f>IF(Y2="DAILY","F","")</f>
        <v>F</v>
      </c>
      <c r="BG5" s="19" t="str">
        <f>IF(Y2="DAILY","S","")</f>
        <v>S</v>
      </c>
      <c r="BH5" s="19" t="str">
        <f>IF(Y2="DAILY","S","")</f>
        <v>S</v>
      </c>
      <c r="BI5" s="19" t="str">
        <f>IF(Y2="DAILY","M","")</f>
        <v>M</v>
      </c>
      <c r="BJ5" s="19" t="str">
        <f>IF(Y2="DAILY","T","")</f>
        <v>T</v>
      </c>
      <c r="BK5" s="19" t="str">
        <f>IF(Y2="DAILY","W","")</f>
        <v>W</v>
      </c>
      <c r="BL5" s="19" t="str">
        <f>IF(Y2="DAILY","T","")</f>
        <v>T</v>
      </c>
      <c r="BM5" s="19" t="str">
        <f>IF(Y2="DAILY","F","")</f>
        <v>F</v>
      </c>
      <c r="BN5" s="19" t="str">
        <f>IF(Y2="DAILY","S","")</f>
        <v>S</v>
      </c>
      <c r="BO5" s="19" t="str">
        <f>IF(Y2="DAILY","S","")</f>
        <v>S</v>
      </c>
      <c r="BP5" s="19" t="str">
        <f>IF(Y2="DAILY","M","")</f>
        <v>M</v>
      </c>
      <c r="BQ5" s="19" t="str">
        <f>IF(Y2="DAILY","T","")</f>
        <v>T</v>
      </c>
      <c r="BR5" s="19" t="str">
        <f>IF(Y2="DAILY","W","")</f>
        <v>W</v>
      </c>
      <c r="BS5" s="19" t="str">
        <f>IF(Y2="DAILY","T","")</f>
        <v>T</v>
      </c>
      <c r="BT5" s="19" t="str">
        <f>IF(Y2="DAILY","F","")</f>
        <v>F</v>
      </c>
      <c r="BU5" s="19" t="str">
        <f>IF(Y2="DAILY","S","")</f>
        <v>S</v>
      </c>
      <c r="BV5" s="19" t="str">
        <f>IF(Y2="DAILY","S","")</f>
        <v>S</v>
      </c>
      <c r="BW5" s="19" t="str">
        <f>IF(Y2="DAILY","M","")</f>
        <v>M</v>
      </c>
      <c r="BX5" s="19" t="str">
        <f>IF(Y2="DAILY","T","")</f>
        <v>T</v>
      </c>
      <c r="BY5" s="19" t="str">
        <f>IF(Y2="DAILY","W","")</f>
        <v>W</v>
      </c>
      <c r="BZ5" s="19" t="str">
        <f>IF(Y2="DAILY","T","")</f>
        <v>T</v>
      </c>
      <c r="CA5" s="19" t="str">
        <f>IF(Y2="DAILY","F","")</f>
        <v>F</v>
      </c>
      <c r="CB5" s="19" t="str">
        <f>IF(Y2="DAILY","S","")</f>
        <v>S</v>
      </c>
      <c r="CC5" s="19" t="str">
        <f>IF(Y2="DAILY","S","")</f>
        <v>S</v>
      </c>
      <c r="CD5" s="19" t="str">
        <f>IF(Y2="DAILY","M","")</f>
        <v>M</v>
      </c>
      <c r="CE5" s="19" t="str">
        <f>IF(Y2="DAILY","T","")</f>
        <v>T</v>
      </c>
      <c r="CF5" s="19" t="str">
        <f>IF(Y2="DAILY","W","")</f>
        <v>W</v>
      </c>
      <c r="CG5" s="19" t="str">
        <f>IF(Y2="DAILY","T","")</f>
        <v>T</v>
      </c>
      <c r="CH5" s="19" t="str">
        <f>IF(Y2="DAILY","F","")</f>
        <v>F</v>
      </c>
      <c r="CI5" s="19" t="str">
        <f>IF(Y2="DAILY","S","")</f>
        <v>S</v>
      </c>
      <c r="CJ5" s="19" t="str">
        <f>IF(Y2="DAILY","S","")</f>
        <v>S</v>
      </c>
      <c r="CK5" s="19" t="str">
        <f>IF(Y2="DAILY","M","")</f>
        <v>M</v>
      </c>
      <c r="CL5" s="19" t="str">
        <f>IF(Y2="DAILY","T","")</f>
        <v>T</v>
      </c>
      <c r="CM5" s="19" t="str">
        <f>IF(Y2="DAILY","W","")</f>
        <v>W</v>
      </c>
      <c r="CN5" s="19" t="str">
        <f>IF(Y2="DAILY","T","")</f>
        <v>T</v>
      </c>
      <c r="CO5" s="19" t="str">
        <f>IF(Y2="DAILY","F","")</f>
        <v>F</v>
      </c>
      <c r="CP5" s="20" t="str">
        <f>IF(Y2="DAILY","S","")</f>
        <v>S</v>
      </c>
      <c r="CQ5" s="21"/>
      <c r="CR5" s="22"/>
    </row>
    <row r="6" spans="1:96" s="23" customFormat="1" ht="13.5" hidden="1" customHeight="1" x14ac:dyDescent="0.25">
      <c r="A6" s="24" t="s">
        <v>2</v>
      </c>
      <c r="B6" s="24"/>
      <c r="C6" s="24"/>
      <c r="D6" s="25">
        <f>IFERROR(IF($Y$2="DAILY",MATCH(#REF!,D10:D514,0),MATCH(7-WEEKDAY(#REF!)+#REF!,D10:D514,0)),0)</f>
        <v>0</v>
      </c>
      <c r="E6" s="26">
        <f>IFERROR(IF($Y$2="DAILY",MATCH(#REF!,E10:E514,0),MATCH(7-WEEKDAY(#REF!)+#REF!,E10:E514,0)),0)</f>
        <v>0</v>
      </c>
      <c r="F6" s="26">
        <f>IFERROR(IF($Y$2="DAILY",MATCH(#REF!,F10:F514,0),MATCH(7-WEEKDAY(#REF!)+#REF!,F10:F514,0)),0)</f>
        <v>0</v>
      </c>
      <c r="G6" s="26">
        <f>IFERROR(IF($Y$2="DAILY",MATCH(#REF!,G10:G514,0),MATCH(7-WEEKDAY(#REF!)+#REF!,G10:G514,0)),0)</f>
        <v>0</v>
      </c>
      <c r="H6" s="26">
        <f>IFERROR(IF($Y$2="DAILY",MATCH(#REF!,H10:H514,0),MATCH(7-WEEKDAY(#REF!)+#REF!,H10:H514,0)),0)</f>
        <v>0</v>
      </c>
      <c r="I6" s="26">
        <f>IFERROR(IF($Y$2="DAILY",MATCH(#REF!,I10:I514,0),MATCH(7-WEEKDAY(#REF!)+#REF!,I10:I514,0)),0)</f>
        <v>0</v>
      </c>
      <c r="J6" s="26">
        <f>IFERROR(IF($Y$2="DAILY",MATCH(#REF!,J10:J514,0),MATCH(7-WEEKDAY(#REF!)+#REF!,J10:J514,0)),0)</f>
        <v>0</v>
      </c>
      <c r="K6" s="26">
        <f>IFERROR(IF($Y$2="DAILY",MATCH(#REF!,K10:K514,0),MATCH(7-WEEKDAY(#REF!)+#REF!,K10:K514,0)),0)</f>
        <v>0</v>
      </c>
      <c r="L6" s="26">
        <f>IFERROR(IF($Y$2="DAILY",MATCH(#REF!,L10:L514,0),MATCH(7-WEEKDAY(#REF!)+#REF!,L10:L514,0)),0)</f>
        <v>0</v>
      </c>
      <c r="M6" s="26">
        <f>IFERROR(IF($Y$2="DAILY",MATCH(#REF!,M10:M514,0),MATCH(7-WEEKDAY(#REF!)+#REF!,M10:M514,0)),0)</f>
        <v>0</v>
      </c>
      <c r="N6" s="26">
        <f>IFERROR(IF($Y$2="DAILY",MATCH(#REF!,N10:N514,0),MATCH(7-WEEKDAY(#REF!)+#REF!,N10:N514,0)),0)</f>
        <v>0</v>
      </c>
      <c r="O6" s="26">
        <f>IFERROR(IF($Y$2="DAILY",MATCH(#REF!,O10:O514,0),MATCH(7-WEEKDAY(#REF!)+#REF!,O10:O514,0)),0)</f>
        <v>0</v>
      </c>
      <c r="P6" s="26">
        <f>IFERROR(IF($Y$2="DAILY",MATCH(#REF!,P10:P514,0),MATCH(7-WEEKDAY(#REF!)+#REF!,P10:P514,0)),0)</f>
        <v>0</v>
      </c>
      <c r="Q6" s="26">
        <f>IFERROR(IF($Y$2="DAILY",MATCH(#REF!,Q10:Q514,0),MATCH(7-WEEKDAY(#REF!)+#REF!,Q10:Q514,0)),0)</f>
        <v>0</v>
      </c>
      <c r="R6" s="26">
        <f>IFERROR(IF($Y$2="DAILY",MATCH(#REF!,R10:R514,0),MATCH(7-WEEKDAY(#REF!)+#REF!,R10:R514,0)),0)</f>
        <v>0</v>
      </c>
      <c r="S6" s="26">
        <f>IFERROR(IF($Y$2="DAILY",MATCH(#REF!,S10:S514,0),MATCH(7-WEEKDAY(#REF!)+#REF!,S10:S514,0)),0)</f>
        <v>0</v>
      </c>
      <c r="T6" s="26">
        <f>IFERROR(IF($Y$2="DAILY",MATCH(#REF!,T10:T514,0),MATCH(7-WEEKDAY(#REF!)+#REF!,T10:T514,0)),0)</f>
        <v>0</v>
      </c>
      <c r="U6" s="26">
        <f>IFERROR(IF($Y$2="DAILY",MATCH(#REF!,U10:U514,0),MATCH(7-WEEKDAY(#REF!)+#REF!,U10:U514,0)),0)</f>
        <v>0</v>
      </c>
      <c r="V6" s="26">
        <f>IFERROR(IF($Y$2="DAILY",MATCH(#REF!,V10:V514,0),MATCH(7-WEEKDAY(#REF!)+#REF!,V10:V514,0)),0)</f>
        <v>0</v>
      </c>
      <c r="W6" s="26">
        <f>IFERROR(IF($Y$2="DAILY",MATCH(#REF!,W10:W514,0),MATCH(7-WEEKDAY(#REF!)+#REF!,W10:W514,0)),0)</f>
        <v>0</v>
      </c>
      <c r="X6" s="26">
        <f>IFERROR(IF($Y$2="DAILY",MATCH(#REF!,X10:X514,0),MATCH(7-WEEKDAY(#REF!)+#REF!,X10:X514,0)),0)</f>
        <v>0</v>
      </c>
      <c r="Y6" s="26">
        <f>IFERROR(IF($Y$2="DAILY",MATCH(#REF!,Y10:Y514,0),MATCH(7-WEEKDAY(#REF!)+#REF!,Y10:Y514,0)),0)</f>
        <v>0</v>
      </c>
      <c r="Z6" s="26">
        <f>IFERROR(IF($Y$2="DAILY",MATCH(#REF!,Z10:Z514,0),MATCH(7-WEEKDAY(#REF!)+#REF!,Z10:Z514,0)),0)</f>
        <v>0</v>
      </c>
      <c r="AA6" s="26">
        <f>IFERROR(IF($Y$2="DAILY",MATCH(#REF!,AA10:AA514,0),MATCH(7-WEEKDAY(#REF!)+#REF!,AA10:AA514,0)),0)</f>
        <v>0</v>
      </c>
      <c r="AB6" s="26">
        <f>IFERROR(IF($Y$2="DAILY",MATCH(#REF!,AB10:AB514,0),MATCH(7-WEEKDAY(#REF!)+#REF!,AB10:AB514,0)),0)</f>
        <v>0</v>
      </c>
      <c r="AC6" s="26">
        <f>IFERROR(IF($Y$2="DAILY",MATCH(#REF!,AC10:AC514,0),MATCH(7-WEEKDAY(#REF!)+#REF!,AC10:AC514,0)),0)</f>
        <v>0</v>
      </c>
      <c r="AD6" s="26">
        <f>IFERROR(IF($Y$2="DAILY",MATCH(#REF!,AD10:AD514,0),MATCH(7-WEEKDAY(#REF!)+#REF!,AD10:AD514,0)),0)</f>
        <v>0</v>
      </c>
      <c r="AE6" s="26">
        <f>IFERROR(IF($Y$2="DAILY",MATCH(#REF!,AE10:AE514,0),MATCH(7-WEEKDAY(#REF!)+#REF!,AE10:AE514,0)),0)</f>
        <v>0</v>
      </c>
      <c r="AF6" s="26">
        <f>IFERROR(IF($Y$2="DAILY",MATCH(#REF!,AF10:AF514,0),MATCH(7-WEEKDAY(#REF!)+#REF!,AF10:AF514,0)),0)</f>
        <v>0</v>
      </c>
      <c r="AG6" s="26">
        <f>IFERROR(IF($Y$2="DAILY",MATCH(#REF!,AG10:AG514,0),MATCH(7-WEEKDAY(#REF!)+#REF!,AG10:AG514,0)),0)</f>
        <v>0</v>
      </c>
      <c r="AH6" s="26">
        <f>IFERROR(IF($Y$2="DAILY",MATCH(#REF!,AH10:AH514,0),MATCH(7-WEEKDAY(#REF!)+#REF!,AH10:AH514,0)),0)</f>
        <v>0</v>
      </c>
      <c r="AI6" s="26">
        <f>IFERROR(IF($Y$2="DAILY",MATCH(#REF!,AI10:AI514,0),MATCH(7-WEEKDAY(#REF!)+#REF!,AI10:AI514,0)),0)</f>
        <v>0</v>
      </c>
      <c r="AJ6" s="26">
        <f>IFERROR(IF($Y$2="DAILY",MATCH(#REF!,AJ10:AJ514,0),MATCH(7-WEEKDAY(#REF!)+#REF!,AJ10:AJ514,0)),0)</f>
        <v>0</v>
      </c>
      <c r="AK6" s="26">
        <f>IFERROR(IF($Y$2="DAILY",MATCH(#REF!,AK10:AK514,0),MATCH(7-WEEKDAY(#REF!)+#REF!,AK10:AK514,0)),0)</f>
        <v>0</v>
      </c>
      <c r="AL6" s="26">
        <f>IFERROR(IF($Y$2="DAILY",MATCH(#REF!,AL10:AL514,0),MATCH(7-WEEKDAY(#REF!)+#REF!,AL10:AL514,0)),0)</f>
        <v>0</v>
      </c>
      <c r="AM6" s="26">
        <f>IFERROR(IF($Y$2="DAILY",MATCH(#REF!,AM10:AM514,0),MATCH(7-WEEKDAY(#REF!)+#REF!,AM10:AM514,0)),0)</f>
        <v>0</v>
      </c>
      <c r="AN6" s="26">
        <f>IFERROR(IF($Y$2="DAILY",MATCH(#REF!,AN10:AN514,0),MATCH(7-WEEKDAY(#REF!)+#REF!,AN10:AN514,0)),0)</f>
        <v>0</v>
      </c>
      <c r="AO6" s="26">
        <f>IFERROR(IF($Y$2="DAILY",MATCH(#REF!,AO10:AO514,0),MATCH(7-WEEKDAY(#REF!)+#REF!,AO10:AO514,0)),0)</f>
        <v>0</v>
      </c>
      <c r="AP6" s="26">
        <f>IFERROR(IF($Y$2="DAILY",MATCH(#REF!,AP10:AP514,0),MATCH(7-WEEKDAY(#REF!)+#REF!,AP10:AP514,0)),0)</f>
        <v>0</v>
      </c>
      <c r="AQ6" s="26">
        <f>IFERROR(IF($Y$2="DAILY",MATCH(#REF!,AQ10:AQ514,0),MATCH(7-WEEKDAY(#REF!)+#REF!,AQ10:AQ514,0)),0)</f>
        <v>0</v>
      </c>
      <c r="AR6" s="26">
        <f>IFERROR(IF($Y$2="DAILY",MATCH(#REF!,AR10:AR514,0),MATCH(7-WEEKDAY(#REF!)+#REF!,AR10:AR514,0)),0)</f>
        <v>0</v>
      </c>
      <c r="AS6" s="26">
        <f>IFERROR(IF($Y$2="DAILY",MATCH(#REF!,AS10:AS514,0),MATCH(7-WEEKDAY(#REF!)+#REF!,AS10:AS514,0)),0)</f>
        <v>0</v>
      </c>
      <c r="AT6" s="26">
        <f>IFERROR(IF($Y$2="DAILY",MATCH(#REF!,AT10:AT514,0),MATCH(7-WEEKDAY(#REF!)+#REF!,AT10:AT514,0)),0)</f>
        <v>0</v>
      </c>
      <c r="AU6" s="26">
        <f>IFERROR(IF($Y$2="DAILY",MATCH(#REF!,AU10:AU514,0),MATCH(7-WEEKDAY(#REF!)+#REF!,AU10:AU514,0)),0)</f>
        <v>0</v>
      </c>
      <c r="AV6" s="26">
        <f>IFERROR(IF($Y$2="DAILY",MATCH(#REF!,AV10:AV514,0),MATCH(7-WEEKDAY(#REF!)+#REF!,AV10:AV514,0)),0)</f>
        <v>0</v>
      </c>
      <c r="AW6" s="26">
        <f>IFERROR(IF($Y$2="DAILY",MATCH(#REF!,AW10:AW514,0),MATCH(7-WEEKDAY(#REF!)+#REF!,AW10:AW514,0)),0)</f>
        <v>0</v>
      </c>
      <c r="AX6" s="26">
        <f>IFERROR(IF($Y$2="DAILY",MATCH(#REF!,AX10:AX514,0),MATCH(7-WEEKDAY(#REF!)+#REF!,AX10:AX514,0)),0)</f>
        <v>0</v>
      </c>
      <c r="AY6" s="26">
        <f>IFERROR(IF($Y$2="DAILY",MATCH(#REF!,AY10:AY514,0),MATCH(7-WEEKDAY(#REF!)+#REF!,AY10:AY514,0)),0)</f>
        <v>0</v>
      </c>
      <c r="AZ6" s="26">
        <f>IFERROR(IF($Y$2="DAILY",MATCH(#REF!,AZ10:AZ514,0),MATCH(7-WEEKDAY(#REF!)+#REF!,AZ10:AZ514,0)),0)</f>
        <v>0</v>
      </c>
      <c r="BA6" s="26">
        <f>IFERROR(IF($Y$2="DAILY",MATCH(#REF!,BA10:BA514,0),MATCH(7-WEEKDAY(#REF!)+#REF!,BA10:BA514,0)),0)</f>
        <v>0</v>
      </c>
      <c r="BB6" s="26">
        <f>IFERROR(IF($Y$2="DAILY",MATCH(#REF!,BB10:BB514,0),MATCH(7-WEEKDAY(#REF!)+#REF!,BB10:BB514,0)),0)</f>
        <v>0</v>
      </c>
      <c r="BC6" s="26">
        <f>IFERROR(IF($Y$2="DAILY",MATCH(#REF!,BC10:BC514,0),MATCH(7-WEEKDAY(#REF!)+#REF!,BC10:BC514,0)),0)</f>
        <v>0</v>
      </c>
      <c r="BD6" s="26">
        <f>IFERROR(IF($Y$2="DAILY",MATCH(#REF!,BD10:BD514,0),MATCH(7-WEEKDAY(#REF!)+#REF!,BD10:BD514,0)),0)</f>
        <v>0</v>
      </c>
      <c r="BE6" s="26">
        <f>IFERROR(IF($Y$2="DAILY",MATCH(#REF!,BE10:BE514,0),0),0)</f>
        <v>0</v>
      </c>
      <c r="BF6" s="26">
        <f>IFERROR(IF($Y$2="DAILY",MATCH(#REF!,BF10:BF514,0),0),0)</f>
        <v>0</v>
      </c>
      <c r="BG6" s="26">
        <f>IFERROR(IF($Y$2="DAILY",MATCH(#REF!,BG10:BG514,0),0),0)</f>
        <v>0</v>
      </c>
      <c r="BH6" s="26">
        <f>IFERROR(IF($Y$2="DAILY",MATCH(#REF!,BH10:BH514,0),0),0)</f>
        <v>0</v>
      </c>
      <c r="BI6" s="26">
        <f>IFERROR(IF($Y$2="DAILY",MATCH(#REF!,BI10:BI514,0),0),0)</f>
        <v>0</v>
      </c>
      <c r="BJ6" s="26">
        <f>IFERROR(IF($Y$2="DAILY",MATCH(#REF!,BJ10:BJ514,0),0),0)</f>
        <v>0</v>
      </c>
      <c r="BK6" s="26">
        <f>IFERROR(IF($Y$2="DAILY",MATCH(#REF!,BK10:BK514,0),0),0)</f>
        <v>0</v>
      </c>
      <c r="BL6" s="26">
        <f>IFERROR(IF($Y$2="DAILY",MATCH(#REF!,BL10:BL514,0),0),0)</f>
        <v>0</v>
      </c>
      <c r="BM6" s="26">
        <f>IFERROR(IF($Y$2="DAILY",MATCH(#REF!,BM10:BM514,0),0),0)</f>
        <v>0</v>
      </c>
      <c r="BN6" s="26">
        <f>IFERROR(IF($Y$2="DAILY",MATCH(#REF!,BN10:BN514,0),0),0)</f>
        <v>0</v>
      </c>
      <c r="BO6" s="26">
        <f>IFERROR(IF($Y$2="DAILY",MATCH(#REF!,BO10:BO514,0),0),0)</f>
        <v>0</v>
      </c>
      <c r="BP6" s="26">
        <f>IFERROR(IF($Y$2="DAILY",MATCH(#REF!,BP10:BP514,0),0),0)</f>
        <v>0</v>
      </c>
      <c r="BQ6" s="26">
        <f>IFERROR(IF($Y$2="DAILY",MATCH(#REF!,BQ10:BQ514,0),0),0)</f>
        <v>0</v>
      </c>
      <c r="BR6" s="26">
        <f>IFERROR(IF($Y$2="DAILY",MATCH(#REF!,BR10:BR514,0),0),0)</f>
        <v>0</v>
      </c>
      <c r="BS6" s="26">
        <f>IFERROR(IF($Y$2="DAILY",MATCH(#REF!,BS10:BS514,0),0),0)</f>
        <v>0</v>
      </c>
      <c r="BT6" s="26">
        <f>IFERROR(IF($Y$2="DAILY",MATCH(#REF!,BT10:BT514,0),0),0)</f>
        <v>0</v>
      </c>
      <c r="BU6" s="26">
        <f>IFERROR(IF($Y$2="DAILY",MATCH(#REF!,BU10:BU514,0),0),0)</f>
        <v>0</v>
      </c>
      <c r="BV6" s="26">
        <f>IFERROR(IF($Y$2="DAILY",MATCH(#REF!,BV10:BV514,0),0),0)</f>
        <v>0</v>
      </c>
      <c r="BW6" s="26">
        <f>IFERROR(IF($Y$2="DAILY",MATCH(#REF!,BW10:BW514,0),0),0)</f>
        <v>0</v>
      </c>
      <c r="BX6" s="26">
        <f>IFERROR(IF($Y$2="DAILY",MATCH(#REF!,BX10:BX514,0),0),0)</f>
        <v>0</v>
      </c>
      <c r="BY6" s="26">
        <f>IFERROR(IF($Y$2="DAILY",MATCH(#REF!,BY10:BY514,0),0),0)</f>
        <v>0</v>
      </c>
      <c r="BZ6" s="26">
        <f>IFERROR(IF($Y$2="DAILY",MATCH(#REF!,BZ10:BZ514,0),0),0)</f>
        <v>0</v>
      </c>
      <c r="CA6" s="26">
        <f>IFERROR(IF($Y$2="DAILY",MATCH(#REF!,CA10:CA514,0),0),0)</f>
        <v>0</v>
      </c>
      <c r="CB6" s="26">
        <f>IFERROR(IF($Y$2="DAILY",MATCH(#REF!,CB10:CB514,0),0),0)</f>
        <v>0</v>
      </c>
      <c r="CC6" s="26">
        <f>IFERROR(IF($Y$2="DAILY",MATCH(#REF!,CC10:CC514,0),0),0)</f>
        <v>0</v>
      </c>
      <c r="CD6" s="26">
        <f>IFERROR(IF($Y$2="DAILY",MATCH(#REF!,CD10:CD514,0),0),0)</f>
        <v>0</v>
      </c>
      <c r="CE6" s="26">
        <f>IFERROR(IF($Y$2="DAILY",MATCH(#REF!,CE10:CE514,0),0),0)</f>
        <v>0</v>
      </c>
      <c r="CF6" s="26">
        <f>IFERROR(IF($Y$2="DAILY",MATCH(#REF!,CF10:CF514,0),0),0)</f>
        <v>0</v>
      </c>
      <c r="CG6" s="26">
        <f>IFERROR(IF($Y$2="DAILY",MATCH(#REF!,CG10:CG514,0),0),0)</f>
        <v>0</v>
      </c>
      <c r="CH6" s="26">
        <f>IFERROR(IF($Y$2="DAILY",MATCH(#REF!,CH10:CH514,0),0),0)</f>
        <v>0</v>
      </c>
      <c r="CI6" s="26">
        <f>IFERROR(IF($Y$2="DAILY",MATCH(#REF!,CI10:CI514,0),0),0)</f>
        <v>0</v>
      </c>
      <c r="CJ6" s="26">
        <f>IFERROR(IF($Y$2="DAILY",MATCH(#REF!,CJ10:CJ514,0),0),0)</f>
        <v>0</v>
      </c>
      <c r="CK6" s="26">
        <f>IFERROR(IF($Y$2="DAILY",MATCH(#REF!,CK10:CK514,0),0),0)</f>
        <v>0</v>
      </c>
      <c r="CL6" s="26">
        <f>IFERROR(IF($Y$2="DAILY",MATCH(#REF!,CL10:CL514,0),0),0)</f>
        <v>0</v>
      </c>
      <c r="CM6" s="26">
        <f>IFERROR(IF($Y$2="DAILY",MATCH(#REF!,CM10:CM514,0),0),0)</f>
        <v>0</v>
      </c>
      <c r="CN6" s="26">
        <f>IFERROR(IF($Y$2="DAILY",MATCH(#REF!,CN10:CN514,0),0),0)</f>
        <v>0</v>
      </c>
      <c r="CO6" s="26">
        <f>IFERROR(IF($Y$2="DAILY",MATCH(#REF!,CO10:CO514,0),0),0)</f>
        <v>0</v>
      </c>
      <c r="CP6" s="26">
        <f>IFERROR(IF($Y$2="DAILY",MATCH(#REF!,CP10:CP514,0),0),0)</f>
        <v>0</v>
      </c>
      <c r="CQ6" s="27"/>
      <c r="CR6" s="21"/>
    </row>
    <row r="7" spans="1:96" ht="13.5" hidden="1" customHeight="1" x14ac:dyDescent="0.25">
      <c r="A7" s="28" t="s">
        <v>3</v>
      </c>
      <c r="B7" s="29" t="e">
        <f>MATCH(B8,B10:B511)+ROW(A8)</f>
        <v>#N/A</v>
      </c>
      <c r="C7" s="30"/>
      <c r="D7" s="31">
        <f ca="1">IFERROR(IF($Y$2="DAILY",MATCH(TODAY(),D10:D514,0),MATCH(7-WEEKDAY(TODAY())+TODAY(),D10:D514,0)),0)</f>
        <v>0</v>
      </c>
      <c r="E7" s="32">
        <f t="shared" ref="E7:BD7" ca="1" si="0">IFERROR(IF($Y$2="DAILY",MATCH(TODAY(),E10:E514,0),MATCH(7-WEEKDAY(TODAY())+TODAY(),E10:E514,0)),0)</f>
        <v>0</v>
      </c>
      <c r="F7" s="32">
        <f t="shared" ca="1" si="0"/>
        <v>0</v>
      </c>
      <c r="G7" s="32">
        <f t="shared" ca="1" si="0"/>
        <v>0</v>
      </c>
      <c r="H7" s="32">
        <f t="shared" ca="1" si="0"/>
        <v>0</v>
      </c>
      <c r="I7" s="32">
        <f t="shared" ca="1" si="0"/>
        <v>0</v>
      </c>
      <c r="J7" s="32">
        <f t="shared" ca="1" si="0"/>
        <v>0</v>
      </c>
      <c r="K7" s="32">
        <f t="shared" ca="1" si="0"/>
        <v>0</v>
      </c>
      <c r="L7" s="32">
        <f t="shared" ca="1" si="0"/>
        <v>0</v>
      </c>
      <c r="M7" s="32">
        <f t="shared" ca="1" si="0"/>
        <v>0</v>
      </c>
      <c r="N7" s="32">
        <f t="shared" ca="1" si="0"/>
        <v>0</v>
      </c>
      <c r="O7" s="32">
        <f t="shared" ca="1" si="0"/>
        <v>0</v>
      </c>
      <c r="P7" s="32">
        <f t="shared" ca="1" si="0"/>
        <v>0</v>
      </c>
      <c r="Q7" s="32">
        <f t="shared" ca="1" si="0"/>
        <v>0</v>
      </c>
      <c r="R7" s="32">
        <f t="shared" ca="1" si="0"/>
        <v>0</v>
      </c>
      <c r="S7" s="32">
        <f t="shared" ca="1" si="0"/>
        <v>0</v>
      </c>
      <c r="T7" s="32">
        <f t="shared" ca="1" si="0"/>
        <v>0</v>
      </c>
      <c r="U7" s="32">
        <f t="shared" ca="1" si="0"/>
        <v>0</v>
      </c>
      <c r="V7" s="32">
        <f t="shared" ca="1" si="0"/>
        <v>0</v>
      </c>
      <c r="W7" s="32">
        <f t="shared" ca="1" si="0"/>
        <v>0</v>
      </c>
      <c r="X7" s="32">
        <f t="shared" ca="1" si="0"/>
        <v>0</v>
      </c>
      <c r="Y7" s="32">
        <f t="shared" ca="1" si="0"/>
        <v>0</v>
      </c>
      <c r="Z7" s="32">
        <f t="shared" ca="1" si="0"/>
        <v>0</v>
      </c>
      <c r="AA7" s="32">
        <f t="shared" ca="1" si="0"/>
        <v>0</v>
      </c>
      <c r="AB7" s="32">
        <f t="shared" ca="1" si="0"/>
        <v>0</v>
      </c>
      <c r="AC7" s="32">
        <f t="shared" ca="1" si="0"/>
        <v>0</v>
      </c>
      <c r="AD7" s="32">
        <f t="shared" ca="1" si="0"/>
        <v>0</v>
      </c>
      <c r="AE7" s="32">
        <f t="shared" ca="1" si="0"/>
        <v>0</v>
      </c>
      <c r="AF7" s="32">
        <f t="shared" ca="1" si="0"/>
        <v>0</v>
      </c>
      <c r="AG7" s="32">
        <f t="shared" ca="1" si="0"/>
        <v>0</v>
      </c>
      <c r="AH7" s="32">
        <f t="shared" ca="1" si="0"/>
        <v>0</v>
      </c>
      <c r="AI7" s="32">
        <f t="shared" ca="1" si="0"/>
        <v>0</v>
      </c>
      <c r="AJ7" s="32">
        <f t="shared" ca="1" si="0"/>
        <v>0</v>
      </c>
      <c r="AK7" s="32">
        <f t="shared" ca="1" si="0"/>
        <v>0</v>
      </c>
      <c r="AL7" s="32">
        <f t="shared" ca="1" si="0"/>
        <v>0</v>
      </c>
      <c r="AM7" s="32">
        <f t="shared" ca="1" si="0"/>
        <v>0</v>
      </c>
      <c r="AN7" s="32">
        <f t="shared" ca="1" si="0"/>
        <v>0</v>
      </c>
      <c r="AO7" s="32">
        <f t="shared" ca="1" si="0"/>
        <v>0</v>
      </c>
      <c r="AP7" s="32">
        <f t="shared" ca="1" si="0"/>
        <v>0</v>
      </c>
      <c r="AQ7" s="32">
        <f t="shared" ca="1" si="0"/>
        <v>0</v>
      </c>
      <c r="AR7" s="32">
        <f t="shared" ca="1" si="0"/>
        <v>0</v>
      </c>
      <c r="AS7" s="32">
        <f t="shared" ca="1" si="0"/>
        <v>0</v>
      </c>
      <c r="AT7" s="32">
        <f t="shared" ca="1" si="0"/>
        <v>0</v>
      </c>
      <c r="AU7" s="32">
        <f t="shared" ca="1" si="0"/>
        <v>0</v>
      </c>
      <c r="AV7" s="32">
        <f t="shared" ca="1" si="0"/>
        <v>0</v>
      </c>
      <c r="AW7" s="32">
        <f t="shared" ca="1" si="0"/>
        <v>0</v>
      </c>
      <c r="AX7" s="32">
        <f t="shared" ca="1" si="0"/>
        <v>0</v>
      </c>
      <c r="AY7" s="32">
        <f t="shared" ca="1" si="0"/>
        <v>0</v>
      </c>
      <c r="AZ7" s="32">
        <f t="shared" ca="1" si="0"/>
        <v>0</v>
      </c>
      <c r="BA7" s="32">
        <f t="shared" ca="1" si="0"/>
        <v>0</v>
      </c>
      <c r="BB7" s="32">
        <f t="shared" ca="1" si="0"/>
        <v>0</v>
      </c>
      <c r="BC7" s="32">
        <f t="shared" ca="1" si="0"/>
        <v>0</v>
      </c>
      <c r="BD7" s="32">
        <f t="shared" ca="1" si="0"/>
        <v>0</v>
      </c>
      <c r="BE7" s="33">
        <f ca="1">IFERROR(IF($Y$2="DAILY",MATCH(TODAY(),BE10:BE514,0),0),0)</f>
        <v>0</v>
      </c>
      <c r="BF7" s="33">
        <f t="shared" ref="BF7:CP7" ca="1" si="1">IFERROR(IF($Y$2="DAILY",MATCH(TODAY(),BF10:BF514,0),0),0)</f>
        <v>0</v>
      </c>
      <c r="BG7" s="33">
        <f t="shared" ca="1" si="1"/>
        <v>0</v>
      </c>
      <c r="BH7" s="33">
        <f t="shared" ca="1" si="1"/>
        <v>0</v>
      </c>
      <c r="BI7" s="33">
        <f t="shared" ca="1" si="1"/>
        <v>0</v>
      </c>
      <c r="BJ7" s="33">
        <f t="shared" ca="1" si="1"/>
        <v>0</v>
      </c>
      <c r="BK7" s="33">
        <f t="shared" ca="1" si="1"/>
        <v>0</v>
      </c>
      <c r="BL7" s="33">
        <f t="shared" ca="1" si="1"/>
        <v>0</v>
      </c>
      <c r="BM7" s="33">
        <f t="shared" ca="1" si="1"/>
        <v>0</v>
      </c>
      <c r="BN7" s="33">
        <f t="shared" ca="1" si="1"/>
        <v>0</v>
      </c>
      <c r="BO7" s="33">
        <f t="shared" ca="1" si="1"/>
        <v>0</v>
      </c>
      <c r="BP7" s="33">
        <f t="shared" ca="1" si="1"/>
        <v>0</v>
      </c>
      <c r="BQ7" s="33">
        <f t="shared" ca="1" si="1"/>
        <v>0</v>
      </c>
      <c r="BR7" s="33">
        <f t="shared" ca="1" si="1"/>
        <v>0</v>
      </c>
      <c r="BS7" s="33">
        <f t="shared" ca="1" si="1"/>
        <v>0</v>
      </c>
      <c r="BT7" s="33">
        <f t="shared" ca="1" si="1"/>
        <v>0</v>
      </c>
      <c r="BU7" s="33">
        <f t="shared" ca="1" si="1"/>
        <v>0</v>
      </c>
      <c r="BV7" s="33">
        <f t="shared" ca="1" si="1"/>
        <v>0</v>
      </c>
      <c r="BW7" s="33">
        <f t="shared" ca="1" si="1"/>
        <v>0</v>
      </c>
      <c r="BX7" s="33">
        <f t="shared" ca="1" si="1"/>
        <v>0</v>
      </c>
      <c r="BY7" s="33">
        <f t="shared" ca="1" si="1"/>
        <v>0</v>
      </c>
      <c r="BZ7" s="33">
        <f t="shared" ca="1" si="1"/>
        <v>0</v>
      </c>
      <c r="CA7" s="33">
        <f t="shared" ca="1" si="1"/>
        <v>0</v>
      </c>
      <c r="CB7" s="33">
        <f t="shared" ca="1" si="1"/>
        <v>0</v>
      </c>
      <c r="CC7" s="33">
        <f t="shared" ca="1" si="1"/>
        <v>0</v>
      </c>
      <c r="CD7" s="33">
        <f t="shared" ca="1" si="1"/>
        <v>0</v>
      </c>
      <c r="CE7" s="33">
        <f t="shared" ca="1" si="1"/>
        <v>0</v>
      </c>
      <c r="CF7" s="33">
        <f t="shared" ca="1" si="1"/>
        <v>0</v>
      </c>
      <c r="CG7" s="33">
        <f t="shared" ca="1" si="1"/>
        <v>0</v>
      </c>
      <c r="CH7" s="33">
        <f t="shared" ca="1" si="1"/>
        <v>0</v>
      </c>
      <c r="CI7" s="33">
        <f t="shared" ca="1" si="1"/>
        <v>0</v>
      </c>
      <c r="CJ7" s="33">
        <f t="shared" ca="1" si="1"/>
        <v>0</v>
      </c>
      <c r="CK7" s="33">
        <f t="shared" ca="1" si="1"/>
        <v>0</v>
      </c>
      <c r="CL7" s="33">
        <f t="shared" ca="1" si="1"/>
        <v>0</v>
      </c>
      <c r="CM7" s="33">
        <f t="shared" ca="1" si="1"/>
        <v>0</v>
      </c>
      <c r="CN7" s="33">
        <f t="shared" ca="1" si="1"/>
        <v>0</v>
      </c>
      <c r="CO7" s="33">
        <f t="shared" ca="1" si="1"/>
        <v>0</v>
      </c>
      <c r="CP7" s="34">
        <f t="shared" ca="1" si="1"/>
        <v>0</v>
      </c>
      <c r="CQ7" s="35"/>
      <c r="CR7" s="4"/>
    </row>
    <row r="8" spans="1:96" ht="13.5" hidden="1" customHeight="1" x14ac:dyDescent="0.25">
      <c r="A8" s="29"/>
      <c r="B8" s="29"/>
      <c r="C8" s="30"/>
      <c r="D8" s="36">
        <v>1</v>
      </c>
      <c r="E8" s="33">
        <v>2</v>
      </c>
      <c r="F8" s="33">
        <v>3</v>
      </c>
      <c r="G8" s="33">
        <v>4</v>
      </c>
      <c r="H8" s="33">
        <v>5</v>
      </c>
      <c r="I8" s="33">
        <v>6</v>
      </c>
      <c r="J8" s="33">
        <v>7</v>
      </c>
      <c r="K8" s="37">
        <f ca="1">SUM(D7:CP7)+ROW(J9)</f>
        <v>9</v>
      </c>
      <c r="L8" s="37">
        <f ca="1">(MATCH(SUM(D7:CP7),D7:CP7,0))+COLUMN(C7)</f>
        <v>4</v>
      </c>
      <c r="M8" s="38">
        <f>SUM(D6:CP6)+ROW(J9)</f>
        <v>9</v>
      </c>
      <c r="N8" s="38">
        <f>(MATCH(SUM(D6:CP6),D6:CP6,0))+COLUMN(C6)</f>
        <v>4</v>
      </c>
      <c r="O8" s="33" t="s">
        <v>1</v>
      </c>
      <c r="P8" s="33" t="s">
        <v>4</v>
      </c>
      <c r="Q8" s="33">
        <f>IF(Y2="DAILY",7,13)</f>
        <v>7</v>
      </c>
      <c r="R8" s="33">
        <v>1</v>
      </c>
      <c r="S8" s="33">
        <v>2</v>
      </c>
      <c r="T8" s="33">
        <v>3</v>
      </c>
      <c r="U8" s="33">
        <v>4</v>
      </c>
      <c r="V8" s="33">
        <v>5</v>
      </c>
      <c r="W8" s="33">
        <v>6</v>
      </c>
      <c r="X8" s="33">
        <v>7</v>
      </c>
      <c r="Y8" s="33">
        <v>1</v>
      </c>
      <c r="Z8" s="33">
        <v>2</v>
      </c>
      <c r="AA8" s="33">
        <v>3</v>
      </c>
      <c r="AB8" s="33">
        <v>4</v>
      </c>
      <c r="AC8" s="33">
        <v>5</v>
      </c>
      <c r="AD8" s="33">
        <f>IF(Y2="DAILY",6,13)</f>
        <v>6</v>
      </c>
      <c r="AE8" s="33">
        <v>7</v>
      </c>
      <c r="AF8" s="33">
        <v>1</v>
      </c>
      <c r="AG8" s="33">
        <v>2</v>
      </c>
      <c r="AH8" s="33">
        <v>3</v>
      </c>
      <c r="AI8" s="33">
        <v>4</v>
      </c>
      <c r="AJ8" s="33">
        <v>5</v>
      </c>
      <c r="AK8" s="33">
        <v>6</v>
      </c>
      <c r="AL8" s="33">
        <v>7</v>
      </c>
      <c r="AM8" s="33">
        <v>1</v>
      </c>
      <c r="AN8" s="33">
        <v>2</v>
      </c>
      <c r="AO8" s="33">
        <v>3</v>
      </c>
      <c r="AP8" s="33">
        <v>4</v>
      </c>
      <c r="AQ8" s="33">
        <f>IF(Y2="DAILY",5,13)</f>
        <v>5</v>
      </c>
      <c r="AR8" s="33">
        <v>6</v>
      </c>
      <c r="AS8" s="33">
        <v>7</v>
      </c>
      <c r="AT8" s="33">
        <v>1</v>
      </c>
      <c r="AU8" s="33">
        <v>2</v>
      </c>
      <c r="AV8" s="33">
        <v>3</v>
      </c>
      <c r="AW8" s="33">
        <v>4</v>
      </c>
      <c r="AX8" s="33">
        <v>5</v>
      </c>
      <c r="AY8" s="33">
        <v>6</v>
      </c>
      <c r="AZ8" s="33">
        <v>7</v>
      </c>
      <c r="BA8" s="33">
        <v>1</v>
      </c>
      <c r="BB8" s="33">
        <v>2</v>
      </c>
      <c r="BC8" s="33">
        <v>3</v>
      </c>
      <c r="BD8" s="33">
        <f>IF(Y2="DAILY",4,13)</f>
        <v>4</v>
      </c>
      <c r="BE8" s="33">
        <v>5</v>
      </c>
      <c r="BF8" s="33">
        <v>6</v>
      </c>
      <c r="BG8" s="33">
        <v>7</v>
      </c>
      <c r="BH8" s="33">
        <v>1</v>
      </c>
      <c r="BI8" s="33">
        <v>2</v>
      </c>
      <c r="BJ8" s="33">
        <v>3</v>
      </c>
      <c r="BK8" s="33">
        <v>4</v>
      </c>
      <c r="BL8" s="33">
        <v>5</v>
      </c>
      <c r="BM8" s="33">
        <v>6</v>
      </c>
      <c r="BN8" s="33">
        <v>7</v>
      </c>
      <c r="BO8" s="33">
        <v>1</v>
      </c>
      <c r="BP8" s="33">
        <v>2</v>
      </c>
      <c r="BQ8" s="33">
        <v>3</v>
      </c>
      <c r="BR8" s="33">
        <v>4</v>
      </c>
      <c r="BS8" s="33">
        <v>5</v>
      </c>
      <c r="BT8" s="33">
        <v>6</v>
      </c>
      <c r="BU8" s="33">
        <v>7</v>
      </c>
      <c r="BV8" s="33">
        <v>1</v>
      </c>
      <c r="BW8" s="33">
        <v>2</v>
      </c>
      <c r="BX8" s="33">
        <v>3</v>
      </c>
      <c r="BY8" s="33">
        <v>4</v>
      </c>
      <c r="BZ8" s="33">
        <v>5</v>
      </c>
      <c r="CA8" s="33">
        <v>6</v>
      </c>
      <c r="CB8" s="33">
        <v>7</v>
      </c>
      <c r="CC8" s="33">
        <v>1</v>
      </c>
      <c r="CD8" s="33">
        <v>2</v>
      </c>
      <c r="CE8" s="33">
        <v>3</v>
      </c>
      <c r="CF8" s="33">
        <v>4</v>
      </c>
      <c r="CG8" s="33">
        <v>5</v>
      </c>
      <c r="CH8" s="33">
        <v>6</v>
      </c>
      <c r="CI8" s="33">
        <v>7</v>
      </c>
      <c r="CJ8" s="33">
        <v>1</v>
      </c>
      <c r="CK8" s="33">
        <v>2</v>
      </c>
      <c r="CL8" s="33">
        <v>3</v>
      </c>
      <c r="CM8" s="33">
        <v>4</v>
      </c>
      <c r="CN8" s="33">
        <v>5</v>
      </c>
      <c r="CO8" s="34">
        <v>6</v>
      </c>
      <c r="CP8" s="39">
        <f>COLUMN(CP7)</f>
        <v>94</v>
      </c>
      <c r="CQ8" s="4"/>
      <c r="CR8" s="4"/>
    </row>
    <row r="9" spans="1:96" s="47" customFormat="1" ht="3.75" customHeight="1" x14ac:dyDescent="0.25">
      <c r="A9" s="40"/>
      <c r="B9" s="41"/>
      <c r="C9" s="42"/>
      <c r="D9" s="43"/>
      <c r="E9" s="44"/>
      <c r="F9" s="44"/>
      <c r="G9" s="44"/>
      <c r="H9" s="44"/>
      <c r="I9" s="44"/>
      <c r="J9" s="44"/>
      <c r="K9" s="45"/>
      <c r="L9" s="45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5"/>
      <c r="CQ9" s="46"/>
      <c r="CR9" s="46"/>
    </row>
    <row r="10" spans="1:96" ht="21" customHeight="1" x14ac:dyDescent="0.25">
      <c r="A10" s="48">
        <v>0</v>
      </c>
      <c r="B10" s="49" t="str">
        <f>IF(R2="","",YEAR('⌗'!$R$2))</f>
        <v/>
      </c>
      <c r="C10" s="50">
        <f>IF($Y$2="DAILY",1,"")</f>
        <v>1</v>
      </c>
      <c r="D10" s="51" t="str">
        <f>IFERROR(IF($Y$2="DAILY",DATE(B10,1,1)-WEEKDAY(DATE(B10,1,1),1)+1,IF(AND(MONTH(DATE(B10-1,2,29))=2,WEEKDAY(DATE(B10-1,1,1))=7),DATE(B10-1,12,30),"")),"")</f>
        <v/>
      </c>
      <c r="E10" s="52" t="str">
        <f>IFERROR(IF($Y$2="DAILY",DATE(B10,1,1)-WEEKDAY(DATE(B10,1,1),1)+2,DATE(B10,1,1)-WEEKDAY(DATE(B10,1,1),1)+7),"")</f>
        <v/>
      </c>
      <c r="F10" s="52" t="str">
        <f>IFERROR(IF($Y$2="DAILY",DATE(B10,1,1)-WEEKDAY(DATE(B10,1,1),1)+3,E10+7),"")</f>
        <v/>
      </c>
      <c r="G10" s="52" t="str">
        <f>IFERROR(IF($Y$2="DAILY",DATE(B10,1,1)-WEEKDAY(DATE(B10,1,1),1)+4,F10+7),"")</f>
        <v/>
      </c>
      <c r="H10" s="52" t="str">
        <f>IFERROR(IF($Y$2="DAILY",DATE(B10,1,1)-WEEKDAY(DATE(B10,1,1),1)+5,G10+7),"")</f>
        <v/>
      </c>
      <c r="I10" s="52" t="str">
        <f>IFERROR(IF($Y$2="DAILY",DATE(B10,1,1)-WEEKDAY(DATE(B10,1,1),1)+6,H10+7),"")</f>
        <v/>
      </c>
      <c r="J10" s="52" t="str">
        <f>IFERROR(IF($Y$2="DAILY",DATE(B10,1,1)-WEEKDAY(DATE(B10,1,1),1)+7,I10+7),"")</f>
        <v/>
      </c>
      <c r="K10" s="52" t="str">
        <f t="shared" ref="K10:BD10" si="2">IFERROR(IF($Y$2="DAILY",J10+1,J10+7),"")</f>
        <v/>
      </c>
      <c r="L10" s="52" t="str">
        <f t="shared" si="2"/>
        <v/>
      </c>
      <c r="M10" s="52" t="str">
        <f t="shared" si="2"/>
        <v/>
      </c>
      <c r="N10" s="52" t="str">
        <f t="shared" si="2"/>
        <v/>
      </c>
      <c r="O10" s="52" t="str">
        <f t="shared" si="2"/>
        <v/>
      </c>
      <c r="P10" s="52" t="str">
        <f t="shared" si="2"/>
        <v/>
      </c>
      <c r="Q10" s="52" t="str">
        <f t="shared" si="2"/>
        <v/>
      </c>
      <c r="R10" s="52" t="str">
        <f t="shared" si="2"/>
        <v/>
      </c>
      <c r="S10" s="52" t="str">
        <f t="shared" si="2"/>
        <v/>
      </c>
      <c r="T10" s="52" t="str">
        <f t="shared" si="2"/>
        <v/>
      </c>
      <c r="U10" s="52" t="str">
        <f t="shared" si="2"/>
        <v/>
      </c>
      <c r="V10" s="52" t="str">
        <f t="shared" si="2"/>
        <v/>
      </c>
      <c r="W10" s="52" t="str">
        <f t="shared" si="2"/>
        <v/>
      </c>
      <c r="X10" s="52" t="str">
        <f t="shared" si="2"/>
        <v/>
      </c>
      <c r="Y10" s="52" t="str">
        <f t="shared" si="2"/>
        <v/>
      </c>
      <c r="Z10" s="52" t="str">
        <f t="shared" si="2"/>
        <v/>
      </c>
      <c r="AA10" s="52" t="str">
        <f t="shared" si="2"/>
        <v/>
      </c>
      <c r="AB10" s="52" t="str">
        <f t="shared" si="2"/>
        <v/>
      </c>
      <c r="AC10" s="52" t="str">
        <f t="shared" si="2"/>
        <v/>
      </c>
      <c r="AD10" s="52" t="str">
        <f t="shared" si="2"/>
        <v/>
      </c>
      <c r="AE10" s="52" t="str">
        <f t="shared" si="2"/>
        <v/>
      </c>
      <c r="AF10" s="52" t="str">
        <f t="shared" si="2"/>
        <v/>
      </c>
      <c r="AG10" s="52" t="str">
        <f t="shared" si="2"/>
        <v/>
      </c>
      <c r="AH10" s="52" t="str">
        <f t="shared" si="2"/>
        <v/>
      </c>
      <c r="AI10" s="52" t="str">
        <f t="shared" si="2"/>
        <v/>
      </c>
      <c r="AJ10" s="52" t="str">
        <f t="shared" si="2"/>
        <v/>
      </c>
      <c r="AK10" s="52" t="str">
        <f t="shared" si="2"/>
        <v/>
      </c>
      <c r="AL10" s="52" t="str">
        <f t="shared" si="2"/>
        <v/>
      </c>
      <c r="AM10" s="52" t="str">
        <f t="shared" si="2"/>
        <v/>
      </c>
      <c r="AN10" s="52" t="str">
        <f t="shared" si="2"/>
        <v/>
      </c>
      <c r="AO10" s="52" t="str">
        <f t="shared" si="2"/>
        <v/>
      </c>
      <c r="AP10" s="52" t="str">
        <f t="shared" si="2"/>
        <v/>
      </c>
      <c r="AQ10" s="52" t="str">
        <f t="shared" si="2"/>
        <v/>
      </c>
      <c r="AR10" s="52" t="str">
        <f t="shared" si="2"/>
        <v/>
      </c>
      <c r="AS10" s="52" t="str">
        <f t="shared" si="2"/>
        <v/>
      </c>
      <c r="AT10" s="52" t="str">
        <f t="shared" si="2"/>
        <v/>
      </c>
      <c r="AU10" s="52" t="str">
        <f t="shared" si="2"/>
        <v/>
      </c>
      <c r="AV10" s="52" t="str">
        <f t="shared" si="2"/>
        <v/>
      </c>
      <c r="AW10" s="52" t="str">
        <f t="shared" si="2"/>
        <v/>
      </c>
      <c r="AX10" s="52" t="str">
        <f t="shared" si="2"/>
        <v/>
      </c>
      <c r="AY10" s="52" t="str">
        <f t="shared" si="2"/>
        <v/>
      </c>
      <c r="AZ10" s="52" t="str">
        <f t="shared" si="2"/>
        <v/>
      </c>
      <c r="BA10" s="52" t="str">
        <f t="shared" si="2"/>
        <v/>
      </c>
      <c r="BB10" s="52" t="str">
        <f t="shared" si="2"/>
        <v/>
      </c>
      <c r="BC10" s="52" t="str">
        <f t="shared" si="2"/>
        <v/>
      </c>
      <c r="BD10" s="52" t="str">
        <f t="shared" si="2"/>
        <v/>
      </c>
      <c r="BE10" s="52" t="str">
        <f>IFERROR(IF($Y$2="DAILY",BD10+1,""),"")</f>
        <v/>
      </c>
      <c r="BF10" s="52" t="str">
        <f t="shared" ref="BF10" si="3">IFERROR(BE10+1,"")</f>
        <v/>
      </c>
      <c r="BG10" s="52" t="str">
        <f t="shared" ref="BF10:BW13" si="4">IFERROR(BF10+1,"")</f>
        <v/>
      </c>
      <c r="BH10" s="52" t="str">
        <f t="shared" si="4"/>
        <v/>
      </c>
      <c r="BI10" s="52" t="str">
        <f t="shared" si="4"/>
        <v/>
      </c>
      <c r="BJ10" s="52" t="str">
        <f t="shared" si="4"/>
        <v/>
      </c>
      <c r="BK10" s="52" t="str">
        <f t="shared" si="4"/>
        <v/>
      </c>
      <c r="BL10" s="52" t="str">
        <f t="shared" si="4"/>
        <v/>
      </c>
      <c r="BM10" s="52" t="str">
        <f t="shared" si="4"/>
        <v/>
      </c>
      <c r="BN10" s="52" t="str">
        <f t="shared" si="4"/>
        <v/>
      </c>
      <c r="BO10" s="52" t="str">
        <f t="shared" si="4"/>
        <v/>
      </c>
      <c r="BP10" s="52" t="str">
        <f t="shared" si="4"/>
        <v/>
      </c>
      <c r="BQ10" s="52" t="str">
        <f t="shared" si="4"/>
        <v/>
      </c>
      <c r="BR10" s="52" t="str">
        <f t="shared" si="4"/>
        <v/>
      </c>
      <c r="BS10" s="52" t="str">
        <f t="shared" si="4"/>
        <v/>
      </c>
      <c r="BT10" s="52" t="str">
        <f t="shared" si="4"/>
        <v/>
      </c>
      <c r="BU10" s="52" t="str">
        <f t="shared" si="4"/>
        <v/>
      </c>
      <c r="BV10" s="52" t="str">
        <f t="shared" si="4"/>
        <v/>
      </c>
      <c r="BW10" s="52" t="str">
        <f t="shared" si="4"/>
        <v/>
      </c>
      <c r="BX10" s="52" t="str">
        <f t="shared" ref="BX10:CO13" si="5">IFERROR(BW10+1,"")</f>
        <v/>
      </c>
      <c r="BY10" s="52" t="str">
        <f t="shared" si="5"/>
        <v/>
      </c>
      <c r="BZ10" s="52" t="str">
        <f t="shared" si="5"/>
        <v/>
      </c>
      <c r="CA10" s="52" t="str">
        <f t="shared" si="5"/>
        <v/>
      </c>
      <c r="CB10" s="52" t="str">
        <f t="shared" si="5"/>
        <v/>
      </c>
      <c r="CC10" s="52" t="str">
        <f t="shared" si="5"/>
        <v/>
      </c>
      <c r="CD10" s="52" t="str">
        <f t="shared" si="5"/>
        <v/>
      </c>
      <c r="CE10" s="52" t="str">
        <f t="shared" si="5"/>
        <v/>
      </c>
      <c r="CF10" s="52" t="str">
        <f t="shared" si="5"/>
        <v/>
      </c>
      <c r="CG10" s="52" t="str">
        <f t="shared" si="5"/>
        <v/>
      </c>
      <c r="CH10" s="52" t="str">
        <f t="shared" si="5"/>
        <v/>
      </c>
      <c r="CI10" s="52" t="str">
        <f t="shared" si="5"/>
        <v/>
      </c>
      <c r="CJ10" s="52" t="str">
        <f t="shared" si="5"/>
        <v/>
      </c>
      <c r="CK10" s="52" t="str">
        <f t="shared" si="5"/>
        <v/>
      </c>
      <c r="CL10" s="52" t="str">
        <f t="shared" si="5"/>
        <v/>
      </c>
      <c r="CM10" s="52" t="str">
        <f t="shared" si="5"/>
        <v/>
      </c>
      <c r="CN10" s="52" t="str">
        <f t="shared" si="5"/>
        <v/>
      </c>
      <c r="CO10" s="52" t="str">
        <f t="shared" si="5"/>
        <v/>
      </c>
      <c r="CP10" s="53" t="str">
        <f>IFERROR(IF($Y$2="DAILY",DATE(B10,1,1)-WEEKDAY(DATE(B10,1,1))+13*7,DATE(CR10,1,1)-WEEKDAY(DATE(CR10,1,1))+13*7),"")</f>
        <v/>
      </c>
      <c r="CQ10" s="3"/>
      <c r="CR10" s="3" t="str">
        <f>B10</f>
        <v/>
      </c>
    </row>
    <row r="11" spans="1:96" ht="21" customHeight="1" x14ac:dyDescent="0.25">
      <c r="A11" s="48" t="str">
        <f>IFERROR(IF($Y$2="DAILY","","0-1"),"")</f>
        <v/>
      </c>
      <c r="B11" s="49" t="str">
        <f>IFERROR(IF($Y$2="DAILY","",$B$10+1),"")</f>
        <v/>
      </c>
      <c r="C11" s="50">
        <f>IF($Y$2="DAILY",2,"")</f>
        <v>2</v>
      </c>
      <c r="D11" s="54" t="str">
        <f>IFERROR(IF($Y$2="DAILY",CP10+1,IF(AND(MONTH(DATE(B11-1,2,29))=2,WEEKDAY(DATE(B11-1,1,1))=7),DATE(B11-1,12,30),"")),"")</f>
        <v/>
      </c>
      <c r="E11" s="55" t="str">
        <f>IFERROR(IF($Y$2="DAILY",D11+1,DATE(B11,1,1)-WEEKDAY(DATE(B11,1,1),1)+7),"")</f>
        <v/>
      </c>
      <c r="F11" s="55" t="str">
        <f t="shared" ref="F11:J13" si="6">IFERROR(IF($Y$2="DAILY",E11+1,E11+7),"")</f>
        <v/>
      </c>
      <c r="G11" s="55" t="str">
        <f t="shared" si="6"/>
        <v/>
      </c>
      <c r="H11" s="55" t="str">
        <f t="shared" si="6"/>
        <v/>
      </c>
      <c r="I11" s="55" t="str">
        <f t="shared" si="6"/>
        <v/>
      </c>
      <c r="J11" s="55" t="str">
        <f t="shared" si="6"/>
        <v/>
      </c>
      <c r="K11" s="55" t="str">
        <f t="shared" ref="K11:BD11" si="7">IFERROR(IF($Y$2="DAILY",J11+1,J11+7),"")</f>
        <v/>
      </c>
      <c r="L11" s="55" t="str">
        <f t="shared" si="7"/>
        <v/>
      </c>
      <c r="M11" s="55" t="str">
        <f t="shared" si="7"/>
        <v/>
      </c>
      <c r="N11" s="55" t="str">
        <f t="shared" si="7"/>
        <v/>
      </c>
      <c r="O11" s="55" t="str">
        <f t="shared" si="7"/>
        <v/>
      </c>
      <c r="P11" s="55" t="str">
        <f t="shared" si="7"/>
        <v/>
      </c>
      <c r="Q11" s="55" t="str">
        <f t="shared" si="7"/>
        <v/>
      </c>
      <c r="R11" s="55" t="str">
        <f t="shared" si="7"/>
        <v/>
      </c>
      <c r="S11" s="55" t="str">
        <f t="shared" si="7"/>
        <v/>
      </c>
      <c r="T11" s="55" t="str">
        <f t="shared" si="7"/>
        <v/>
      </c>
      <c r="U11" s="55" t="str">
        <f t="shared" si="7"/>
        <v/>
      </c>
      <c r="V11" s="55" t="str">
        <f t="shared" si="7"/>
        <v/>
      </c>
      <c r="W11" s="55" t="str">
        <f t="shared" si="7"/>
        <v/>
      </c>
      <c r="X11" s="55" t="str">
        <f t="shared" si="7"/>
        <v/>
      </c>
      <c r="Y11" s="55" t="str">
        <f t="shared" si="7"/>
        <v/>
      </c>
      <c r="Z11" s="55" t="str">
        <f t="shared" si="7"/>
        <v/>
      </c>
      <c r="AA11" s="55" t="str">
        <f t="shared" si="7"/>
        <v/>
      </c>
      <c r="AB11" s="55" t="str">
        <f t="shared" si="7"/>
        <v/>
      </c>
      <c r="AC11" s="55" t="str">
        <f t="shared" si="7"/>
        <v/>
      </c>
      <c r="AD11" s="55" t="str">
        <f t="shared" si="7"/>
        <v/>
      </c>
      <c r="AE11" s="55" t="str">
        <f t="shared" si="7"/>
        <v/>
      </c>
      <c r="AF11" s="55" t="str">
        <f t="shared" si="7"/>
        <v/>
      </c>
      <c r="AG11" s="55" t="str">
        <f t="shared" si="7"/>
        <v/>
      </c>
      <c r="AH11" s="55" t="str">
        <f t="shared" si="7"/>
        <v/>
      </c>
      <c r="AI11" s="55" t="str">
        <f t="shared" si="7"/>
        <v/>
      </c>
      <c r="AJ11" s="55" t="str">
        <f t="shared" si="7"/>
        <v/>
      </c>
      <c r="AK11" s="55" t="str">
        <f t="shared" si="7"/>
        <v/>
      </c>
      <c r="AL11" s="55" t="str">
        <f t="shared" si="7"/>
        <v/>
      </c>
      <c r="AM11" s="55" t="str">
        <f t="shared" si="7"/>
        <v/>
      </c>
      <c r="AN11" s="55" t="str">
        <f t="shared" si="7"/>
        <v/>
      </c>
      <c r="AO11" s="55" t="str">
        <f t="shared" si="7"/>
        <v/>
      </c>
      <c r="AP11" s="55" t="str">
        <f t="shared" si="7"/>
        <v/>
      </c>
      <c r="AQ11" s="55" t="str">
        <f t="shared" si="7"/>
        <v/>
      </c>
      <c r="AR11" s="55" t="str">
        <f t="shared" si="7"/>
        <v/>
      </c>
      <c r="AS11" s="55" t="str">
        <f t="shared" si="7"/>
        <v/>
      </c>
      <c r="AT11" s="55" t="str">
        <f t="shared" si="7"/>
        <v/>
      </c>
      <c r="AU11" s="55" t="str">
        <f t="shared" si="7"/>
        <v/>
      </c>
      <c r="AV11" s="55" t="str">
        <f t="shared" si="7"/>
        <v/>
      </c>
      <c r="AW11" s="55" t="str">
        <f t="shared" si="7"/>
        <v/>
      </c>
      <c r="AX11" s="55" t="str">
        <f t="shared" si="7"/>
        <v/>
      </c>
      <c r="AY11" s="55" t="str">
        <f t="shared" si="7"/>
        <v/>
      </c>
      <c r="AZ11" s="55" t="str">
        <f t="shared" si="7"/>
        <v/>
      </c>
      <c r="BA11" s="55" t="str">
        <f t="shared" si="7"/>
        <v/>
      </c>
      <c r="BB11" s="55" t="str">
        <f t="shared" si="7"/>
        <v/>
      </c>
      <c r="BC11" s="55" t="str">
        <f t="shared" si="7"/>
        <v/>
      </c>
      <c r="BD11" s="55" t="str">
        <f t="shared" si="7"/>
        <v/>
      </c>
      <c r="BE11" s="55" t="str">
        <f>IFERROR(IF($Y$2="DAILY",BD11+1,""),"")</f>
        <v/>
      </c>
      <c r="BF11" s="55" t="str">
        <f t="shared" si="4"/>
        <v/>
      </c>
      <c r="BG11" s="55" t="str">
        <f t="shared" si="4"/>
        <v/>
      </c>
      <c r="BH11" s="55" t="str">
        <f t="shared" si="4"/>
        <v/>
      </c>
      <c r="BI11" s="55" t="str">
        <f t="shared" si="4"/>
        <v/>
      </c>
      <c r="BJ11" s="55" t="str">
        <f t="shared" si="4"/>
        <v/>
      </c>
      <c r="BK11" s="55" t="str">
        <f t="shared" si="4"/>
        <v/>
      </c>
      <c r="BL11" s="55" t="str">
        <f t="shared" si="4"/>
        <v/>
      </c>
      <c r="BM11" s="55" t="str">
        <f t="shared" si="4"/>
        <v/>
      </c>
      <c r="BN11" s="55" t="str">
        <f t="shared" si="4"/>
        <v/>
      </c>
      <c r="BO11" s="55" t="str">
        <f t="shared" si="4"/>
        <v/>
      </c>
      <c r="BP11" s="55" t="str">
        <f t="shared" si="4"/>
        <v/>
      </c>
      <c r="BQ11" s="55" t="str">
        <f t="shared" si="4"/>
        <v/>
      </c>
      <c r="BR11" s="55" t="str">
        <f t="shared" si="4"/>
        <v/>
      </c>
      <c r="BS11" s="55" t="str">
        <f t="shared" si="4"/>
        <v/>
      </c>
      <c r="BT11" s="55" t="str">
        <f t="shared" si="4"/>
        <v/>
      </c>
      <c r="BU11" s="55" t="str">
        <f t="shared" si="4"/>
        <v/>
      </c>
      <c r="BV11" s="55" t="str">
        <f t="shared" si="4"/>
        <v/>
      </c>
      <c r="BW11" s="55" t="str">
        <f t="shared" si="4"/>
        <v/>
      </c>
      <c r="BX11" s="55" t="str">
        <f t="shared" si="5"/>
        <v/>
      </c>
      <c r="BY11" s="55" t="str">
        <f t="shared" si="5"/>
        <v/>
      </c>
      <c r="BZ11" s="55" t="str">
        <f t="shared" si="5"/>
        <v/>
      </c>
      <c r="CA11" s="55" t="str">
        <f t="shared" si="5"/>
        <v/>
      </c>
      <c r="CB11" s="55" t="str">
        <f t="shared" si="5"/>
        <v/>
      </c>
      <c r="CC11" s="55" t="str">
        <f t="shared" si="5"/>
        <v/>
      </c>
      <c r="CD11" s="55" t="str">
        <f t="shared" si="5"/>
        <v/>
      </c>
      <c r="CE11" s="55" t="str">
        <f t="shared" si="5"/>
        <v/>
      </c>
      <c r="CF11" s="55" t="str">
        <f t="shared" si="5"/>
        <v/>
      </c>
      <c r="CG11" s="55" t="str">
        <f t="shared" si="5"/>
        <v/>
      </c>
      <c r="CH11" s="55" t="str">
        <f t="shared" si="5"/>
        <v/>
      </c>
      <c r="CI11" s="55" t="str">
        <f t="shared" si="5"/>
        <v/>
      </c>
      <c r="CJ11" s="55" t="str">
        <f t="shared" si="5"/>
        <v/>
      </c>
      <c r="CK11" s="55" t="str">
        <f t="shared" si="5"/>
        <v/>
      </c>
      <c r="CL11" s="55" t="str">
        <f t="shared" si="5"/>
        <v/>
      </c>
      <c r="CM11" s="55" t="str">
        <f t="shared" si="5"/>
        <v/>
      </c>
      <c r="CN11" s="55" t="str">
        <f t="shared" si="5"/>
        <v/>
      </c>
      <c r="CO11" s="55" t="str">
        <f t="shared" si="5"/>
        <v/>
      </c>
      <c r="CP11" s="56" t="str">
        <f>IFERROR(IF($Y$2="DAILY",DATE(B10,1,1)-WEEKDAY(DATE(B10,1,1))+26*7,DATE(CR11,1,1)-WEEKDAY(DATE(CR11,1,1))+26*7),"")</f>
        <v/>
      </c>
      <c r="CQ11" s="3"/>
      <c r="CR11" s="3" t="str">
        <f>B10</f>
        <v/>
      </c>
    </row>
    <row r="12" spans="1:96" ht="21" customHeight="1" x14ac:dyDescent="0.25">
      <c r="A12" s="48" t="str">
        <f>IFERROR(IF($Y$2="DAILY","","1-2"),"")</f>
        <v/>
      </c>
      <c r="B12" s="49" t="str">
        <f>IFERROR(IF($Y$2="DAILY","",$B$10+2),"")</f>
        <v/>
      </c>
      <c r="C12" s="57">
        <f>IF($Y$2="DAILY",3,"")</f>
        <v>3</v>
      </c>
      <c r="D12" s="54" t="str">
        <f>IFERROR(IF($Y$2="DAILY",CP11+1,IF(AND(MONTH(DATE(B12-1,2,29))=2,WEEKDAY(DATE(B12-1,1,1))=7),DATE(B12-1,12,30),"")),"")</f>
        <v/>
      </c>
      <c r="E12" s="55" t="str">
        <f>IFERROR(IF($Y$2="DAILY",D12+1,DATE(B12,1,1)-WEEKDAY(DATE(B12,1,1),1)+7),"")</f>
        <v/>
      </c>
      <c r="F12" s="55" t="str">
        <f t="shared" si="6"/>
        <v/>
      </c>
      <c r="G12" s="55" t="str">
        <f t="shared" si="6"/>
        <v/>
      </c>
      <c r="H12" s="55" t="str">
        <f t="shared" si="6"/>
        <v/>
      </c>
      <c r="I12" s="55" t="str">
        <f t="shared" si="6"/>
        <v/>
      </c>
      <c r="J12" s="55" t="str">
        <f t="shared" si="6"/>
        <v/>
      </c>
      <c r="K12" s="55" t="str">
        <f t="shared" ref="K12:BD12" si="8">IFERROR(IF($Y$2="DAILY",J12+1,J12+7),"")</f>
        <v/>
      </c>
      <c r="L12" s="55" t="str">
        <f t="shared" si="8"/>
        <v/>
      </c>
      <c r="M12" s="55" t="str">
        <f t="shared" si="8"/>
        <v/>
      </c>
      <c r="N12" s="55" t="str">
        <f t="shared" si="8"/>
        <v/>
      </c>
      <c r="O12" s="55" t="str">
        <f t="shared" si="8"/>
        <v/>
      </c>
      <c r="P12" s="55" t="str">
        <f t="shared" si="8"/>
        <v/>
      </c>
      <c r="Q12" s="55" t="str">
        <f t="shared" si="8"/>
        <v/>
      </c>
      <c r="R12" s="55" t="str">
        <f t="shared" si="8"/>
        <v/>
      </c>
      <c r="S12" s="55" t="str">
        <f t="shared" si="8"/>
        <v/>
      </c>
      <c r="T12" s="55" t="str">
        <f t="shared" si="8"/>
        <v/>
      </c>
      <c r="U12" s="55" t="str">
        <f t="shared" si="8"/>
        <v/>
      </c>
      <c r="V12" s="55" t="str">
        <f t="shared" si="8"/>
        <v/>
      </c>
      <c r="W12" s="55" t="str">
        <f t="shared" si="8"/>
        <v/>
      </c>
      <c r="X12" s="55" t="str">
        <f t="shared" si="8"/>
        <v/>
      </c>
      <c r="Y12" s="55" t="str">
        <f t="shared" si="8"/>
        <v/>
      </c>
      <c r="Z12" s="55" t="str">
        <f t="shared" si="8"/>
        <v/>
      </c>
      <c r="AA12" s="55" t="str">
        <f t="shared" si="8"/>
        <v/>
      </c>
      <c r="AB12" s="55" t="str">
        <f t="shared" si="8"/>
        <v/>
      </c>
      <c r="AC12" s="55" t="str">
        <f t="shared" si="8"/>
        <v/>
      </c>
      <c r="AD12" s="55" t="str">
        <f t="shared" si="8"/>
        <v/>
      </c>
      <c r="AE12" s="55" t="str">
        <f t="shared" si="8"/>
        <v/>
      </c>
      <c r="AF12" s="55" t="str">
        <f t="shared" si="8"/>
        <v/>
      </c>
      <c r="AG12" s="55" t="str">
        <f t="shared" si="8"/>
        <v/>
      </c>
      <c r="AH12" s="55" t="str">
        <f t="shared" si="8"/>
        <v/>
      </c>
      <c r="AI12" s="55" t="str">
        <f t="shared" si="8"/>
        <v/>
      </c>
      <c r="AJ12" s="55" t="str">
        <f t="shared" si="8"/>
        <v/>
      </c>
      <c r="AK12" s="55" t="str">
        <f t="shared" si="8"/>
        <v/>
      </c>
      <c r="AL12" s="55" t="str">
        <f t="shared" si="8"/>
        <v/>
      </c>
      <c r="AM12" s="55" t="str">
        <f t="shared" si="8"/>
        <v/>
      </c>
      <c r="AN12" s="55" t="str">
        <f t="shared" si="8"/>
        <v/>
      </c>
      <c r="AO12" s="55" t="str">
        <f t="shared" si="8"/>
        <v/>
      </c>
      <c r="AP12" s="55" t="str">
        <f t="shared" si="8"/>
        <v/>
      </c>
      <c r="AQ12" s="55" t="str">
        <f t="shared" si="8"/>
        <v/>
      </c>
      <c r="AR12" s="55" t="str">
        <f t="shared" si="8"/>
        <v/>
      </c>
      <c r="AS12" s="55" t="str">
        <f t="shared" si="8"/>
        <v/>
      </c>
      <c r="AT12" s="55" t="str">
        <f t="shared" si="8"/>
        <v/>
      </c>
      <c r="AU12" s="55" t="str">
        <f t="shared" si="8"/>
        <v/>
      </c>
      <c r="AV12" s="55" t="str">
        <f t="shared" si="8"/>
        <v/>
      </c>
      <c r="AW12" s="55" t="str">
        <f t="shared" si="8"/>
        <v/>
      </c>
      <c r="AX12" s="55" t="str">
        <f t="shared" si="8"/>
        <v/>
      </c>
      <c r="AY12" s="55" t="str">
        <f t="shared" si="8"/>
        <v/>
      </c>
      <c r="AZ12" s="55" t="str">
        <f t="shared" si="8"/>
        <v/>
      </c>
      <c r="BA12" s="55" t="str">
        <f t="shared" si="8"/>
        <v/>
      </c>
      <c r="BB12" s="55" t="str">
        <f t="shared" si="8"/>
        <v/>
      </c>
      <c r="BC12" s="55" t="str">
        <f t="shared" si="8"/>
        <v/>
      </c>
      <c r="BD12" s="55" t="str">
        <f t="shared" si="8"/>
        <v/>
      </c>
      <c r="BE12" s="55" t="str">
        <f>IFERROR(IF($Y$2="DAILY",BD12+1,""),"")</f>
        <v/>
      </c>
      <c r="BF12" s="55" t="str">
        <f t="shared" si="4"/>
        <v/>
      </c>
      <c r="BG12" s="55" t="str">
        <f t="shared" si="4"/>
        <v/>
      </c>
      <c r="BH12" s="55" t="str">
        <f t="shared" si="4"/>
        <v/>
      </c>
      <c r="BI12" s="55" t="str">
        <f t="shared" si="4"/>
        <v/>
      </c>
      <c r="BJ12" s="55" t="str">
        <f t="shared" si="4"/>
        <v/>
      </c>
      <c r="BK12" s="55" t="str">
        <f t="shared" si="4"/>
        <v/>
      </c>
      <c r="BL12" s="55" t="str">
        <f t="shared" si="4"/>
        <v/>
      </c>
      <c r="BM12" s="55" t="str">
        <f t="shared" si="4"/>
        <v/>
      </c>
      <c r="BN12" s="55" t="str">
        <f t="shared" si="4"/>
        <v/>
      </c>
      <c r="BO12" s="55" t="str">
        <f t="shared" si="4"/>
        <v/>
      </c>
      <c r="BP12" s="55" t="str">
        <f t="shared" si="4"/>
        <v/>
      </c>
      <c r="BQ12" s="55" t="str">
        <f t="shared" si="4"/>
        <v/>
      </c>
      <c r="BR12" s="55" t="str">
        <f t="shared" si="4"/>
        <v/>
      </c>
      <c r="BS12" s="55" t="str">
        <f t="shared" si="4"/>
        <v/>
      </c>
      <c r="BT12" s="55" t="str">
        <f t="shared" si="4"/>
        <v/>
      </c>
      <c r="BU12" s="55" t="str">
        <f t="shared" si="4"/>
        <v/>
      </c>
      <c r="BV12" s="55" t="str">
        <f t="shared" si="4"/>
        <v/>
      </c>
      <c r="BW12" s="55" t="str">
        <f t="shared" si="4"/>
        <v/>
      </c>
      <c r="BX12" s="55" t="str">
        <f t="shared" si="5"/>
        <v/>
      </c>
      <c r="BY12" s="55" t="str">
        <f t="shared" si="5"/>
        <v/>
      </c>
      <c r="BZ12" s="55" t="str">
        <f t="shared" si="5"/>
        <v/>
      </c>
      <c r="CA12" s="55" t="str">
        <f t="shared" si="5"/>
        <v/>
      </c>
      <c r="CB12" s="55" t="str">
        <f t="shared" si="5"/>
        <v/>
      </c>
      <c r="CC12" s="55" t="str">
        <f t="shared" si="5"/>
        <v/>
      </c>
      <c r="CD12" s="55" t="str">
        <f t="shared" si="5"/>
        <v/>
      </c>
      <c r="CE12" s="55" t="str">
        <f t="shared" si="5"/>
        <v/>
      </c>
      <c r="CF12" s="55" t="str">
        <f t="shared" si="5"/>
        <v/>
      </c>
      <c r="CG12" s="55" t="str">
        <f t="shared" si="5"/>
        <v/>
      </c>
      <c r="CH12" s="55" t="str">
        <f t="shared" si="5"/>
        <v/>
      </c>
      <c r="CI12" s="55" t="str">
        <f t="shared" si="5"/>
        <v/>
      </c>
      <c r="CJ12" s="55" t="str">
        <f t="shared" si="5"/>
        <v/>
      </c>
      <c r="CK12" s="55" t="str">
        <f t="shared" si="5"/>
        <v/>
      </c>
      <c r="CL12" s="55" t="str">
        <f t="shared" si="5"/>
        <v/>
      </c>
      <c r="CM12" s="55" t="str">
        <f t="shared" si="5"/>
        <v/>
      </c>
      <c r="CN12" s="55" t="str">
        <f t="shared" si="5"/>
        <v/>
      </c>
      <c r="CO12" s="55" t="str">
        <f t="shared" si="5"/>
        <v/>
      </c>
      <c r="CP12" s="56" t="str">
        <f>IFERROR(IF($Y$2="DAILY",DATE(B10,1,1)-WEEKDAY(DATE(B10,1,1))+39*7,DATE(CR12,1,1)-WEEKDAY(DATE(CR12,1,1))+39*7),"")</f>
        <v/>
      </c>
      <c r="CQ12" s="3"/>
      <c r="CR12" s="3" t="str">
        <f>B10</f>
        <v/>
      </c>
    </row>
    <row r="13" spans="1:96" ht="21" customHeight="1" x14ac:dyDescent="0.25">
      <c r="A13" s="48" t="str">
        <f>IFERROR(IF($Y$2="DAILY","","2-3"),"")</f>
        <v/>
      </c>
      <c r="B13" s="49" t="str">
        <f>IFERROR(IF($Y$2="DAILY","",$B$10+3),"")</f>
        <v/>
      </c>
      <c r="C13" s="57">
        <f>IF($Y$2="DAILY",4,"")</f>
        <v>4</v>
      </c>
      <c r="D13" s="54" t="str">
        <f>IFERROR(IF($Y$2="DAILY",CP12+1,IF(AND(MONTH(DATE(B13-1,2,29))=2,WEEKDAY(DATE(B13-1,1,1))=7),DATE(B13-1,12,30),"")),"")</f>
        <v/>
      </c>
      <c r="E13" s="55" t="str">
        <f>IFERROR(IF($Y$2="DAILY",D13+1,DATE(B13,1,1)-WEEKDAY(DATE(B13,1,1),1)+7),"")</f>
        <v/>
      </c>
      <c r="F13" s="55" t="str">
        <f t="shared" si="6"/>
        <v/>
      </c>
      <c r="G13" s="55" t="str">
        <f t="shared" si="6"/>
        <v/>
      </c>
      <c r="H13" s="55" t="str">
        <f t="shared" si="6"/>
        <v/>
      </c>
      <c r="I13" s="55" t="str">
        <f t="shared" si="6"/>
        <v/>
      </c>
      <c r="J13" s="55" t="str">
        <f t="shared" si="6"/>
        <v/>
      </c>
      <c r="K13" s="55" t="str">
        <f t="shared" ref="K13:BD13" si="9">IFERROR(IF($Y$2="DAILY",J13+1,J13+7),"")</f>
        <v/>
      </c>
      <c r="L13" s="55" t="str">
        <f t="shared" si="9"/>
        <v/>
      </c>
      <c r="M13" s="55" t="str">
        <f t="shared" si="9"/>
        <v/>
      </c>
      <c r="N13" s="55" t="str">
        <f t="shared" si="9"/>
        <v/>
      </c>
      <c r="O13" s="55" t="str">
        <f t="shared" si="9"/>
        <v/>
      </c>
      <c r="P13" s="55" t="str">
        <f t="shared" si="9"/>
        <v/>
      </c>
      <c r="Q13" s="55" t="str">
        <f t="shared" si="9"/>
        <v/>
      </c>
      <c r="R13" s="55" t="str">
        <f t="shared" si="9"/>
        <v/>
      </c>
      <c r="S13" s="55" t="str">
        <f t="shared" si="9"/>
        <v/>
      </c>
      <c r="T13" s="55" t="str">
        <f t="shared" si="9"/>
        <v/>
      </c>
      <c r="U13" s="55" t="str">
        <f t="shared" si="9"/>
        <v/>
      </c>
      <c r="V13" s="55" t="str">
        <f t="shared" si="9"/>
        <v/>
      </c>
      <c r="W13" s="55" t="str">
        <f t="shared" si="9"/>
        <v/>
      </c>
      <c r="X13" s="55" t="str">
        <f t="shared" si="9"/>
        <v/>
      </c>
      <c r="Y13" s="55" t="str">
        <f t="shared" si="9"/>
        <v/>
      </c>
      <c r="Z13" s="55" t="str">
        <f t="shared" si="9"/>
        <v/>
      </c>
      <c r="AA13" s="55" t="str">
        <f t="shared" si="9"/>
        <v/>
      </c>
      <c r="AB13" s="55" t="str">
        <f t="shared" si="9"/>
        <v/>
      </c>
      <c r="AC13" s="55" t="str">
        <f t="shared" si="9"/>
        <v/>
      </c>
      <c r="AD13" s="55" t="str">
        <f t="shared" si="9"/>
        <v/>
      </c>
      <c r="AE13" s="55" t="str">
        <f t="shared" si="9"/>
        <v/>
      </c>
      <c r="AF13" s="55" t="str">
        <f t="shared" si="9"/>
        <v/>
      </c>
      <c r="AG13" s="55" t="str">
        <f t="shared" si="9"/>
        <v/>
      </c>
      <c r="AH13" s="55" t="str">
        <f t="shared" si="9"/>
        <v/>
      </c>
      <c r="AI13" s="55" t="str">
        <f t="shared" si="9"/>
        <v/>
      </c>
      <c r="AJ13" s="55" t="str">
        <f t="shared" si="9"/>
        <v/>
      </c>
      <c r="AK13" s="55" t="str">
        <f t="shared" si="9"/>
        <v/>
      </c>
      <c r="AL13" s="55" t="str">
        <f t="shared" si="9"/>
        <v/>
      </c>
      <c r="AM13" s="55" t="str">
        <f t="shared" si="9"/>
        <v/>
      </c>
      <c r="AN13" s="55" t="str">
        <f t="shared" si="9"/>
        <v/>
      </c>
      <c r="AO13" s="55" t="str">
        <f t="shared" si="9"/>
        <v/>
      </c>
      <c r="AP13" s="55" t="str">
        <f t="shared" si="9"/>
        <v/>
      </c>
      <c r="AQ13" s="55" t="str">
        <f t="shared" si="9"/>
        <v/>
      </c>
      <c r="AR13" s="55" t="str">
        <f t="shared" si="9"/>
        <v/>
      </c>
      <c r="AS13" s="55" t="str">
        <f t="shared" si="9"/>
        <v/>
      </c>
      <c r="AT13" s="55" t="str">
        <f t="shared" si="9"/>
        <v/>
      </c>
      <c r="AU13" s="55" t="str">
        <f t="shared" si="9"/>
        <v/>
      </c>
      <c r="AV13" s="55" t="str">
        <f t="shared" si="9"/>
        <v/>
      </c>
      <c r="AW13" s="55" t="str">
        <f t="shared" si="9"/>
        <v/>
      </c>
      <c r="AX13" s="55" t="str">
        <f t="shared" si="9"/>
        <v/>
      </c>
      <c r="AY13" s="55" t="str">
        <f t="shared" si="9"/>
        <v/>
      </c>
      <c r="AZ13" s="55" t="str">
        <f t="shared" si="9"/>
        <v/>
      </c>
      <c r="BA13" s="55" t="str">
        <f t="shared" si="9"/>
        <v/>
      </c>
      <c r="BB13" s="55" t="str">
        <f t="shared" si="9"/>
        <v/>
      </c>
      <c r="BC13" s="55" t="str">
        <f t="shared" si="9"/>
        <v/>
      </c>
      <c r="BD13" s="55" t="str">
        <f t="shared" si="9"/>
        <v/>
      </c>
      <c r="BE13" s="55" t="str">
        <f>IFERROR(IF($Y$2="DAILY",BD13+1,""),"")</f>
        <v/>
      </c>
      <c r="BF13" s="55" t="str">
        <f t="shared" si="4"/>
        <v/>
      </c>
      <c r="BG13" s="55" t="str">
        <f t="shared" si="4"/>
        <v/>
      </c>
      <c r="BH13" s="55" t="str">
        <f t="shared" si="4"/>
        <v/>
      </c>
      <c r="BI13" s="55" t="str">
        <f t="shared" si="4"/>
        <v/>
      </c>
      <c r="BJ13" s="55" t="str">
        <f t="shared" si="4"/>
        <v/>
      </c>
      <c r="BK13" s="55" t="str">
        <f t="shared" si="4"/>
        <v/>
      </c>
      <c r="BL13" s="55" t="str">
        <f t="shared" si="4"/>
        <v/>
      </c>
      <c r="BM13" s="55" t="str">
        <f t="shared" si="4"/>
        <v/>
      </c>
      <c r="BN13" s="55" t="str">
        <f t="shared" si="4"/>
        <v/>
      </c>
      <c r="BO13" s="55" t="str">
        <f t="shared" si="4"/>
        <v/>
      </c>
      <c r="BP13" s="55" t="str">
        <f t="shared" si="4"/>
        <v/>
      </c>
      <c r="BQ13" s="55" t="str">
        <f t="shared" si="4"/>
        <v/>
      </c>
      <c r="BR13" s="55" t="str">
        <f t="shared" si="4"/>
        <v/>
      </c>
      <c r="BS13" s="55" t="str">
        <f t="shared" si="4"/>
        <v/>
      </c>
      <c r="BT13" s="55" t="str">
        <f t="shared" si="4"/>
        <v/>
      </c>
      <c r="BU13" s="55" t="str">
        <f t="shared" si="4"/>
        <v/>
      </c>
      <c r="BV13" s="55" t="str">
        <f t="shared" si="4"/>
        <v/>
      </c>
      <c r="BW13" s="55" t="str">
        <f t="shared" si="4"/>
        <v/>
      </c>
      <c r="BX13" s="55" t="str">
        <f t="shared" si="5"/>
        <v/>
      </c>
      <c r="BY13" s="55" t="str">
        <f t="shared" si="5"/>
        <v/>
      </c>
      <c r="BZ13" s="55" t="str">
        <f t="shared" si="5"/>
        <v/>
      </c>
      <c r="CA13" s="55" t="str">
        <f t="shared" si="5"/>
        <v/>
      </c>
      <c r="CB13" s="55" t="str">
        <f t="shared" si="5"/>
        <v/>
      </c>
      <c r="CC13" s="55" t="str">
        <f t="shared" si="5"/>
        <v/>
      </c>
      <c r="CD13" s="55" t="str">
        <f t="shared" si="5"/>
        <v/>
      </c>
      <c r="CE13" s="55" t="str">
        <f t="shared" si="5"/>
        <v/>
      </c>
      <c r="CF13" s="55" t="str">
        <f t="shared" si="5"/>
        <v/>
      </c>
      <c r="CG13" s="55" t="str">
        <f t="shared" si="5"/>
        <v/>
      </c>
      <c r="CH13" s="55" t="str">
        <f t="shared" si="5"/>
        <v/>
      </c>
      <c r="CI13" s="55" t="str">
        <f t="shared" si="5"/>
        <v/>
      </c>
      <c r="CJ13" s="55" t="str">
        <f t="shared" si="5"/>
        <v/>
      </c>
      <c r="CK13" s="55" t="str">
        <f t="shared" si="5"/>
        <v/>
      </c>
      <c r="CL13" s="55" t="str">
        <f t="shared" si="5"/>
        <v/>
      </c>
      <c r="CM13" s="55" t="str">
        <f t="shared" si="5"/>
        <v/>
      </c>
      <c r="CN13" s="55" t="str">
        <f t="shared" si="5"/>
        <v/>
      </c>
      <c r="CO13" s="55" t="str">
        <f t="shared" si="5"/>
        <v/>
      </c>
      <c r="CP13" s="56" t="str">
        <f>IFERROR(IF($Y$2="DAILY",DATE(B10,1,1)-WEEKDAY(DATE(B10,1,1))+52*7,DATE(CR13,1,1)-WEEKDAY(DATE(CR13,1,1))+52*7),"")</f>
        <v/>
      </c>
      <c r="CQ13" s="3"/>
      <c r="CR13" s="3" t="str">
        <f>B10</f>
        <v/>
      </c>
    </row>
    <row r="14" spans="1:96" ht="21" customHeight="1" x14ac:dyDescent="0.25">
      <c r="A14" s="48" t="str">
        <f>IFERROR(IF($Y$2="DAILY","","3-4"),"")</f>
        <v/>
      </c>
      <c r="B14" s="49" t="str">
        <f>IFERROR(IF($Y$2="DAILY","",$B$10+4),"")</f>
        <v/>
      </c>
      <c r="C14" s="58"/>
      <c r="D14" s="54" t="str">
        <f>IFERROR(IF($Y$2="DAILY",IF(AND(MONTH(DATE(B10,2,29))=2,WEEKDAY(DATE(B10,1,1))=7),DATE(B10,12,24),""),IF(AND(MONTH(DATE(B14-1,2,29))=2,WEEKDAY(DATE(B14-1,1,1))=7),DATE(B14-1,12,30),"")),"")</f>
        <v/>
      </c>
      <c r="E14" s="55" t="str">
        <f>IFERROR(IF($Y$2="DAILY",IF(AND(MONTH(DATE(B10,2,29))=2,WEEKDAY(DATE(B10,1,1))=7),DATE(B10,12,25),""),DATE(B14,1,1)-WEEKDAY(DATE(B14,1,1),1)+7),"")</f>
        <v/>
      </c>
      <c r="F14" s="55" t="str">
        <f>IFERROR(IF($Y$2="DAILY",IF(AND(MONTH(DATE(B10,2,29))=2,WEEKDAY(DATE(B10,1,1))=7),DATE(B10,12,26),""),E14+7),"")</f>
        <v/>
      </c>
      <c r="G14" s="55" t="str">
        <f>IFERROR(IF($Y$2="DAILY",IF(AND(MONTH(DATE(B10,2,29))=2,WEEKDAY(DATE(B10,1,1))=7),DATE(B10,12,27),""),F14+7),"")</f>
        <v/>
      </c>
      <c r="H14" s="55" t="str">
        <f>IFERROR(IF($Y$2="DAILY",IF(AND(MONTH(DATE(B10,2,29))=2,WEEKDAY(DATE(B10,1,1))=7),DATE(B10,12,28),""),G14+7),"")</f>
        <v/>
      </c>
      <c r="I14" s="55" t="str">
        <f>IFERROR(IF($Y$2="DAILY",IF(AND(MONTH(DATE(B10,2,29))=2,WEEKDAY(DATE(B10,1,1))=7),DATE(B10,12,29),""),H14+7),"")</f>
        <v/>
      </c>
      <c r="J14" s="55" t="str">
        <f>IFERROR(IF($Y$2="DAILY",IF(AND(MONTH(DATE(B10,2,29))=2,WEEKDAY(DATE(B10,1,1))=7),DATE(B10,12,30),""),I14+7),"")</f>
        <v/>
      </c>
      <c r="K14" s="55" t="str">
        <f>IFERROR(IF($Y$2="DAILY","",J14+7),"")</f>
        <v/>
      </c>
      <c r="L14" s="55" t="str">
        <f>IFERROR(IF($Y$2="DAILY","",K14+7),"")</f>
        <v/>
      </c>
      <c r="M14" s="55" t="str">
        <f t="shared" ref="M14:BD14" si="10">IFERROR(IF($Y$2="DAILY","",L14+7),"")</f>
        <v/>
      </c>
      <c r="N14" s="55" t="str">
        <f t="shared" si="10"/>
        <v/>
      </c>
      <c r="O14" s="55" t="str">
        <f t="shared" si="10"/>
        <v/>
      </c>
      <c r="P14" s="55" t="str">
        <f t="shared" si="10"/>
        <v/>
      </c>
      <c r="Q14" s="55" t="str">
        <f t="shared" si="10"/>
        <v/>
      </c>
      <c r="R14" s="55" t="str">
        <f t="shared" si="10"/>
        <v/>
      </c>
      <c r="S14" s="55" t="str">
        <f t="shared" si="10"/>
        <v/>
      </c>
      <c r="T14" s="55" t="str">
        <f t="shared" si="10"/>
        <v/>
      </c>
      <c r="U14" s="55" t="str">
        <f t="shared" si="10"/>
        <v/>
      </c>
      <c r="V14" s="55" t="str">
        <f t="shared" si="10"/>
        <v/>
      </c>
      <c r="W14" s="55" t="str">
        <f t="shared" si="10"/>
        <v/>
      </c>
      <c r="X14" s="55" t="str">
        <f t="shared" si="10"/>
        <v/>
      </c>
      <c r="Y14" s="55" t="str">
        <f t="shared" si="10"/>
        <v/>
      </c>
      <c r="Z14" s="55" t="str">
        <f t="shared" si="10"/>
        <v/>
      </c>
      <c r="AA14" s="55" t="str">
        <f t="shared" si="10"/>
        <v/>
      </c>
      <c r="AB14" s="55" t="str">
        <f t="shared" si="10"/>
        <v/>
      </c>
      <c r="AC14" s="55" t="str">
        <f t="shared" si="10"/>
        <v/>
      </c>
      <c r="AD14" s="55" t="str">
        <f t="shared" si="10"/>
        <v/>
      </c>
      <c r="AE14" s="55" t="str">
        <f t="shared" si="10"/>
        <v/>
      </c>
      <c r="AF14" s="55" t="str">
        <f t="shared" si="10"/>
        <v/>
      </c>
      <c r="AG14" s="55" t="str">
        <f t="shared" si="10"/>
        <v/>
      </c>
      <c r="AH14" s="55" t="str">
        <f t="shared" si="10"/>
        <v/>
      </c>
      <c r="AI14" s="55" t="str">
        <f t="shared" si="10"/>
        <v/>
      </c>
      <c r="AJ14" s="55" t="str">
        <f t="shared" si="10"/>
        <v/>
      </c>
      <c r="AK14" s="55" t="str">
        <f t="shared" si="10"/>
        <v/>
      </c>
      <c r="AL14" s="55" t="str">
        <f t="shared" si="10"/>
        <v/>
      </c>
      <c r="AM14" s="55" t="str">
        <f t="shared" si="10"/>
        <v/>
      </c>
      <c r="AN14" s="55" t="str">
        <f t="shared" si="10"/>
        <v/>
      </c>
      <c r="AO14" s="55" t="str">
        <f t="shared" si="10"/>
        <v/>
      </c>
      <c r="AP14" s="55" t="str">
        <f t="shared" si="10"/>
        <v/>
      </c>
      <c r="AQ14" s="55" t="str">
        <f t="shared" si="10"/>
        <v/>
      </c>
      <c r="AR14" s="55" t="str">
        <f t="shared" si="10"/>
        <v/>
      </c>
      <c r="AS14" s="55" t="str">
        <f t="shared" si="10"/>
        <v/>
      </c>
      <c r="AT14" s="55" t="str">
        <f t="shared" si="10"/>
        <v/>
      </c>
      <c r="AU14" s="55" t="str">
        <f t="shared" si="10"/>
        <v/>
      </c>
      <c r="AV14" s="55" t="str">
        <f t="shared" si="10"/>
        <v/>
      </c>
      <c r="AW14" s="55" t="str">
        <f t="shared" si="10"/>
        <v/>
      </c>
      <c r="AX14" s="55" t="str">
        <f t="shared" si="10"/>
        <v/>
      </c>
      <c r="AY14" s="55" t="str">
        <f t="shared" si="10"/>
        <v/>
      </c>
      <c r="AZ14" s="55" t="str">
        <f t="shared" si="10"/>
        <v/>
      </c>
      <c r="BA14" s="55" t="str">
        <f t="shared" si="10"/>
        <v/>
      </c>
      <c r="BB14" s="55" t="str">
        <f t="shared" si="10"/>
        <v/>
      </c>
      <c r="BC14" s="55" t="str">
        <f t="shared" si="10"/>
        <v/>
      </c>
      <c r="BD14" s="55" t="str">
        <f t="shared" si="10"/>
        <v/>
      </c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6"/>
      <c r="CQ14" s="3"/>
      <c r="CR14" s="3" t="str">
        <f>B10</f>
        <v/>
      </c>
    </row>
    <row r="15" spans="1:96" ht="21" customHeight="1" x14ac:dyDescent="0.25">
      <c r="A15" s="59" t="str">
        <f>IFERROR(IF($Y$2="DAILY","0-1","4-5"),"")</f>
        <v>0-1</v>
      </c>
      <c r="B15" s="49" t="str">
        <f>IFERROR(IF($Y$2="DAILY",$B$10+1,$B$10+5),"")</f>
        <v/>
      </c>
      <c r="C15" s="57">
        <f t="shared" ref="C15" si="11">IF($Y$2="DAILY",1,"")</f>
        <v>1</v>
      </c>
      <c r="D15" s="54" t="str">
        <f>IFERROR(IF($Y$2="DAILY",DATE(B15,1,1)-WEEKDAY(DATE(B15,1,1),1)+1,IF(AND(MONTH(DATE(B15-1,2,29))=2,WEEKDAY(DATE(B15-1,1,1))=7),DATE(B15-1,12,30),"")),"")</f>
        <v/>
      </c>
      <c r="E15" s="55" t="str">
        <f>IFERROR(IF($Y$2="DAILY",DATE(B15,1,1)-WEEKDAY(DATE(B15,1,1),1)+2,DATE(B15,1,1)-WEEKDAY(DATE(B15,1,1),1)+7),"")</f>
        <v/>
      </c>
      <c r="F15" s="55" t="str">
        <f>IFERROR(IF($Y$2="DAILY",DATE(B15,1,1)-WEEKDAY(DATE(B15,1,1),1)+3,E15+7),"")</f>
        <v/>
      </c>
      <c r="G15" s="55" t="str">
        <f>IFERROR(IF($Y$2="DAILY",DATE(B15,1,1)-WEEKDAY(DATE(B15,1,1),1)+4,F15+7),"")</f>
        <v/>
      </c>
      <c r="H15" s="55" t="str">
        <f>IFERROR(IF($Y$2="DAILY",DATE(B15,1,1)-WEEKDAY(DATE(B15,1,1),1)+5,G15+7),"")</f>
        <v/>
      </c>
      <c r="I15" s="55" t="str">
        <f>IFERROR(IF($Y$2="DAILY",DATE(B15,1,1)-WEEKDAY(DATE(B15,1,1),1)+6,H15+7),"")</f>
        <v/>
      </c>
      <c r="J15" s="55" t="str">
        <f>IFERROR(IF($Y$2="DAILY",DATE(B15,1,1)-WEEKDAY(DATE(B15,1,1),1)+7,I15+7),"")</f>
        <v/>
      </c>
      <c r="K15" s="55" t="str">
        <f t="shared" ref="K15:BD15" si="12">IFERROR(IF($Y$2="DAILY",J15+1,J15+7),"")</f>
        <v/>
      </c>
      <c r="L15" s="55" t="str">
        <f t="shared" si="12"/>
        <v/>
      </c>
      <c r="M15" s="55" t="str">
        <f t="shared" si="12"/>
        <v/>
      </c>
      <c r="N15" s="55" t="str">
        <f t="shared" si="12"/>
        <v/>
      </c>
      <c r="O15" s="55" t="str">
        <f t="shared" si="12"/>
        <v/>
      </c>
      <c r="P15" s="55" t="str">
        <f t="shared" si="12"/>
        <v/>
      </c>
      <c r="Q15" s="55" t="str">
        <f t="shared" si="12"/>
        <v/>
      </c>
      <c r="R15" s="55" t="str">
        <f t="shared" si="12"/>
        <v/>
      </c>
      <c r="S15" s="55" t="str">
        <f t="shared" si="12"/>
        <v/>
      </c>
      <c r="T15" s="55" t="str">
        <f t="shared" si="12"/>
        <v/>
      </c>
      <c r="U15" s="55" t="str">
        <f t="shared" si="12"/>
        <v/>
      </c>
      <c r="V15" s="55" t="str">
        <f t="shared" si="12"/>
        <v/>
      </c>
      <c r="W15" s="55" t="str">
        <f t="shared" si="12"/>
        <v/>
      </c>
      <c r="X15" s="55" t="str">
        <f t="shared" si="12"/>
        <v/>
      </c>
      <c r="Y15" s="55" t="str">
        <f t="shared" si="12"/>
        <v/>
      </c>
      <c r="Z15" s="55" t="str">
        <f t="shared" si="12"/>
        <v/>
      </c>
      <c r="AA15" s="55" t="str">
        <f t="shared" si="12"/>
        <v/>
      </c>
      <c r="AB15" s="55" t="str">
        <f t="shared" si="12"/>
        <v/>
      </c>
      <c r="AC15" s="55" t="str">
        <f t="shared" si="12"/>
        <v/>
      </c>
      <c r="AD15" s="55" t="str">
        <f t="shared" si="12"/>
        <v/>
      </c>
      <c r="AE15" s="55" t="str">
        <f t="shared" si="12"/>
        <v/>
      </c>
      <c r="AF15" s="55" t="str">
        <f t="shared" si="12"/>
        <v/>
      </c>
      <c r="AG15" s="55" t="str">
        <f t="shared" si="12"/>
        <v/>
      </c>
      <c r="AH15" s="55" t="str">
        <f t="shared" si="12"/>
        <v/>
      </c>
      <c r="AI15" s="55" t="str">
        <f t="shared" si="12"/>
        <v/>
      </c>
      <c r="AJ15" s="55" t="str">
        <f t="shared" si="12"/>
        <v/>
      </c>
      <c r="AK15" s="55" t="str">
        <f t="shared" si="12"/>
        <v/>
      </c>
      <c r="AL15" s="55" t="str">
        <f t="shared" si="12"/>
        <v/>
      </c>
      <c r="AM15" s="55" t="str">
        <f t="shared" si="12"/>
        <v/>
      </c>
      <c r="AN15" s="55" t="str">
        <f t="shared" si="12"/>
        <v/>
      </c>
      <c r="AO15" s="55" t="str">
        <f t="shared" si="12"/>
        <v/>
      </c>
      <c r="AP15" s="55" t="str">
        <f t="shared" si="12"/>
        <v/>
      </c>
      <c r="AQ15" s="55" t="str">
        <f t="shared" si="12"/>
        <v/>
      </c>
      <c r="AR15" s="55" t="str">
        <f t="shared" si="12"/>
        <v/>
      </c>
      <c r="AS15" s="55" t="str">
        <f t="shared" si="12"/>
        <v/>
      </c>
      <c r="AT15" s="55" t="str">
        <f t="shared" si="12"/>
        <v/>
      </c>
      <c r="AU15" s="55" t="str">
        <f t="shared" si="12"/>
        <v/>
      </c>
      <c r="AV15" s="55" t="str">
        <f t="shared" si="12"/>
        <v/>
      </c>
      <c r="AW15" s="55" t="str">
        <f t="shared" si="12"/>
        <v/>
      </c>
      <c r="AX15" s="55" t="str">
        <f t="shared" si="12"/>
        <v/>
      </c>
      <c r="AY15" s="55" t="str">
        <f t="shared" si="12"/>
        <v/>
      </c>
      <c r="AZ15" s="55" t="str">
        <f t="shared" si="12"/>
        <v/>
      </c>
      <c r="BA15" s="55" t="str">
        <f t="shared" si="12"/>
        <v/>
      </c>
      <c r="BB15" s="55" t="str">
        <f t="shared" si="12"/>
        <v/>
      </c>
      <c r="BC15" s="55" t="str">
        <f t="shared" si="12"/>
        <v/>
      </c>
      <c r="BD15" s="55" t="str">
        <f t="shared" si="12"/>
        <v/>
      </c>
      <c r="BE15" s="55" t="str">
        <f>IFERROR(IF($Y$2="DAILY",BD15+1,""),"")</f>
        <v/>
      </c>
      <c r="BF15" s="55" t="str">
        <f t="shared" ref="BF15:BF18" si="13">IFERROR(BE15+1,"")</f>
        <v/>
      </c>
      <c r="BG15" s="55" t="str">
        <f t="shared" ref="BG15:BG18" si="14">IFERROR(BF15+1,"")</f>
        <v/>
      </c>
      <c r="BH15" s="55" t="str">
        <f t="shared" ref="BH15:BH18" si="15">IFERROR(BG15+1,"")</f>
        <v/>
      </c>
      <c r="BI15" s="55" t="str">
        <f t="shared" ref="BI15:BI18" si="16">IFERROR(BH15+1,"")</f>
        <v/>
      </c>
      <c r="BJ15" s="55" t="str">
        <f t="shared" ref="BJ15:BJ18" si="17">IFERROR(BI15+1,"")</f>
        <v/>
      </c>
      <c r="BK15" s="55" t="str">
        <f t="shared" ref="BK15:BK18" si="18">IFERROR(BJ15+1,"")</f>
        <v/>
      </c>
      <c r="BL15" s="55" t="str">
        <f t="shared" ref="BL15:BL18" si="19">IFERROR(BK15+1,"")</f>
        <v/>
      </c>
      <c r="BM15" s="55" t="str">
        <f t="shared" ref="BM15:BM18" si="20">IFERROR(BL15+1,"")</f>
        <v/>
      </c>
      <c r="BN15" s="55" t="str">
        <f t="shared" ref="BN15:BN18" si="21">IFERROR(BM15+1,"")</f>
        <v/>
      </c>
      <c r="BO15" s="55" t="str">
        <f t="shared" ref="BO15:BO18" si="22">IFERROR(BN15+1,"")</f>
        <v/>
      </c>
      <c r="BP15" s="55" t="str">
        <f t="shared" ref="BP15:BP18" si="23">IFERROR(BO15+1,"")</f>
        <v/>
      </c>
      <c r="BQ15" s="55" t="str">
        <f t="shared" ref="BQ15:BQ18" si="24">IFERROR(BP15+1,"")</f>
        <v/>
      </c>
      <c r="BR15" s="55" t="str">
        <f t="shared" ref="BR15:BR18" si="25">IFERROR(BQ15+1,"")</f>
        <v/>
      </c>
      <c r="BS15" s="55" t="str">
        <f t="shared" ref="BS15:BS18" si="26">IFERROR(BR15+1,"")</f>
        <v/>
      </c>
      <c r="BT15" s="55" t="str">
        <f t="shared" ref="BT15:BT18" si="27">IFERROR(BS15+1,"")</f>
        <v/>
      </c>
      <c r="BU15" s="55" t="str">
        <f t="shared" ref="BU15:BU18" si="28">IFERROR(BT15+1,"")</f>
        <v/>
      </c>
      <c r="BV15" s="55" t="str">
        <f t="shared" ref="BV15:BV18" si="29">IFERROR(BU15+1,"")</f>
        <v/>
      </c>
      <c r="BW15" s="55" t="str">
        <f t="shared" ref="BW15:BW18" si="30">IFERROR(BV15+1,"")</f>
        <v/>
      </c>
      <c r="BX15" s="55" t="str">
        <f t="shared" ref="BX15:BX18" si="31">IFERROR(BW15+1,"")</f>
        <v/>
      </c>
      <c r="BY15" s="55" t="str">
        <f t="shared" ref="BY15:BY18" si="32">IFERROR(BX15+1,"")</f>
        <v/>
      </c>
      <c r="BZ15" s="55" t="str">
        <f t="shared" ref="BZ15:BZ18" si="33">IFERROR(BY15+1,"")</f>
        <v/>
      </c>
      <c r="CA15" s="55" t="str">
        <f t="shared" ref="CA15:CA18" si="34">IFERROR(BZ15+1,"")</f>
        <v/>
      </c>
      <c r="CB15" s="55" t="str">
        <f t="shared" ref="CB15:CB18" si="35">IFERROR(CA15+1,"")</f>
        <v/>
      </c>
      <c r="CC15" s="55" t="str">
        <f t="shared" ref="CC15:CC18" si="36">IFERROR(CB15+1,"")</f>
        <v/>
      </c>
      <c r="CD15" s="55" t="str">
        <f t="shared" ref="CD15:CD18" si="37">IFERROR(CC15+1,"")</f>
        <v/>
      </c>
      <c r="CE15" s="55" t="str">
        <f t="shared" ref="CE15:CE18" si="38">IFERROR(CD15+1,"")</f>
        <v/>
      </c>
      <c r="CF15" s="55" t="str">
        <f t="shared" ref="CF15:CF18" si="39">IFERROR(CE15+1,"")</f>
        <v/>
      </c>
      <c r="CG15" s="55" t="str">
        <f t="shared" ref="CG15:CG18" si="40">IFERROR(CF15+1,"")</f>
        <v/>
      </c>
      <c r="CH15" s="55" t="str">
        <f t="shared" ref="CH15:CH18" si="41">IFERROR(CG15+1,"")</f>
        <v/>
      </c>
      <c r="CI15" s="55" t="str">
        <f t="shared" ref="CI15:CI18" si="42">IFERROR(CH15+1,"")</f>
        <v/>
      </c>
      <c r="CJ15" s="55" t="str">
        <f t="shared" ref="CJ15:CJ18" si="43">IFERROR(CI15+1,"")</f>
        <v/>
      </c>
      <c r="CK15" s="55" t="str">
        <f t="shared" ref="CK15:CK18" si="44">IFERROR(CJ15+1,"")</f>
        <v/>
      </c>
      <c r="CL15" s="55" t="str">
        <f t="shared" ref="CL15:CL18" si="45">IFERROR(CK15+1,"")</f>
        <v/>
      </c>
      <c r="CM15" s="55" t="str">
        <f t="shared" ref="CM15:CM18" si="46">IFERROR(CL15+1,"")</f>
        <v/>
      </c>
      <c r="CN15" s="55" t="str">
        <f t="shared" ref="CN15:CN18" si="47">IFERROR(CM15+1,"")</f>
        <v/>
      </c>
      <c r="CO15" s="55" t="str">
        <f t="shared" ref="CO15:CO18" si="48">IFERROR(CN15+1,"")</f>
        <v/>
      </c>
      <c r="CP15" s="56" t="str">
        <f>IFERROR(IF($Y$2="DAILY",DATE(B15,1,1)-WEEKDAY(DATE(B15,1,1))+13*7,DATE(CR15,1,1)-WEEKDAY(DATE(CR15,1,1))+13*7),"")</f>
        <v/>
      </c>
      <c r="CQ15" s="3"/>
      <c r="CR15" s="3" t="str">
        <f>B11</f>
        <v/>
      </c>
    </row>
    <row r="16" spans="1:96" ht="21" customHeight="1" x14ac:dyDescent="0.25">
      <c r="A16" s="48" t="str">
        <f>IFERROR(IF($Y$2="DAILY","","5-6"),"")</f>
        <v/>
      </c>
      <c r="B16" s="49" t="str">
        <f>IFERROR(IF($Y$2="DAILY","",$B$10+6),"")</f>
        <v/>
      </c>
      <c r="C16" s="57">
        <f t="shared" ref="C16" si="49">IF($Y$2="DAILY",2,"")</f>
        <v>2</v>
      </c>
      <c r="D16" s="54" t="str">
        <f>IFERROR(IF($Y$2="DAILY",CP15+1,IF(AND(MONTH(DATE(B16-1,2,29))=2,WEEKDAY(DATE(B16-1,1,1))=7),DATE(B16-1,12,30),"")),"")</f>
        <v/>
      </c>
      <c r="E16" s="55" t="str">
        <f>IFERROR(IF($Y$2="DAILY",D16+1,DATE(B16,1,1)-WEEKDAY(DATE(B16,1,1),1)+7),"")</f>
        <v/>
      </c>
      <c r="F16" s="55" t="str">
        <f t="shared" ref="F16:J18" si="50">IFERROR(IF($Y$2="DAILY",E16+1,E16+7),"")</f>
        <v/>
      </c>
      <c r="G16" s="55" t="str">
        <f t="shared" si="50"/>
        <v/>
      </c>
      <c r="H16" s="55" t="str">
        <f t="shared" si="50"/>
        <v/>
      </c>
      <c r="I16" s="55" t="str">
        <f t="shared" si="50"/>
        <v/>
      </c>
      <c r="J16" s="55" t="str">
        <f t="shared" si="50"/>
        <v/>
      </c>
      <c r="K16" s="55" t="str">
        <f t="shared" ref="K16:BD16" si="51">IFERROR(IF($Y$2="DAILY",J16+1,J16+7),"")</f>
        <v/>
      </c>
      <c r="L16" s="55" t="str">
        <f t="shared" si="51"/>
        <v/>
      </c>
      <c r="M16" s="55" t="str">
        <f t="shared" si="51"/>
        <v/>
      </c>
      <c r="N16" s="55" t="str">
        <f t="shared" si="51"/>
        <v/>
      </c>
      <c r="O16" s="55" t="str">
        <f t="shared" si="51"/>
        <v/>
      </c>
      <c r="P16" s="55" t="str">
        <f t="shared" si="51"/>
        <v/>
      </c>
      <c r="Q16" s="55" t="str">
        <f t="shared" si="51"/>
        <v/>
      </c>
      <c r="R16" s="55" t="str">
        <f t="shared" si="51"/>
        <v/>
      </c>
      <c r="S16" s="55" t="str">
        <f t="shared" si="51"/>
        <v/>
      </c>
      <c r="T16" s="55" t="str">
        <f t="shared" si="51"/>
        <v/>
      </c>
      <c r="U16" s="55" t="str">
        <f t="shared" si="51"/>
        <v/>
      </c>
      <c r="V16" s="55" t="str">
        <f t="shared" si="51"/>
        <v/>
      </c>
      <c r="W16" s="55" t="str">
        <f t="shared" si="51"/>
        <v/>
      </c>
      <c r="X16" s="55" t="str">
        <f t="shared" si="51"/>
        <v/>
      </c>
      <c r="Y16" s="55" t="str">
        <f t="shared" si="51"/>
        <v/>
      </c>
      <c r="Z16" s="55" t="str">
        <f t="shared" si="51"/>
        <v/>
      </c>
      <c r="AA16" s="55" t="str">
        <f t="shared" si="51"/>
        <v/>
      </c>
      <c r="AB16" s="55" t="str">
        <f t="shared" si="51"/>
        <v/>
      </c>
      <c r="AC16" s="55" t="str">
        <f t="shared" si="51"/>
        <v/>
      </c>
      <c r="AD16" s="55" t="str">
        <f t="shared" si="51"/>
        <v/>
      </c>
      <c r="AE16" s="55" t="str">
        <f t="shared" si="51"/>
        <v/>
      </c>
      <c r="AF16" s="55" t="str">
        <f t="shared" si="51"/>
        <v/>
      </c>
      <c r="AG16" s="55" t="str">
        <f t="shared" si="51"/>
        <v/>
      </c>
      <c r="AH16" s="55" t="str">
        <f t="shared" si="51"/>
        <v/>
      </c>
      <c r="AI16" s="55" t="str">
        <f t="shared" si="51"/>
        <v/>
      </c>
      <c r="AJ16" s="55" t="str">
        <f t="shared" si="51"/>
        <v/>
      </c>
      <c r="AK16" s="55" t="str">
        <f t="shared" si="51"/>
        <v/>
      </c>
      <c r="AL16" s="55" t="str">
        <f t="shared" si="51"/>
        <v/>
      </c>
      <c r="AM16" s="55" t="str">
        <f t="shared" si="51"/>
        <v/>
      </c>
      <c r="AN16" s="55" t="str">
        <f t="shared" si="51"/>
        <v/>
      </c>
      <c r="AO16" s="55" t="str">
        <f t="shared" si="51"/>
        <v/>
      </c>
      <c r="AP16" s="55" t="str">
        <f t="shared" si="51"/>
        <v/>
      </c>
      <c r="AQ16" s="55" t="str">
        <f t="shared" si="51"/>
        <v/>
      </c>
      <c r="AR16" s="55" t="str">
        <f t="shared" si="51"/>
        <v/>
      </c>
      <c r="AS16" s="55" t="str">
        <f t="shared" si="51"/>
        <v/>
      </c>
      <c r="AT16" s="55" t="str">
        <f t="shared" si="51"/>
        <v/>
      </c>
      <c r="AU16" s="55" t="str">
        <f t="shared" si="51"/>
        <v/>
      </c>
      <c r="AV16" s="55" t="str">
        <f t="shared" si="51"/>
        <v/>
      </c>
      <c r="AW16" s="55" t="str">
        <f t="shared" si="51"/>
        <v/>
      </c>
      <c r="AX16" s="55" t="str">
        <f t="shared" si="51"/>
        <v/>
      </c>
      <c r="AY16" s="55" t="str">
        <f t="shared" si="51"/>
        <v/>
      </c>
      <c r="AZ16" s="55" t="str">
        <f t="shared" si="51"/>
        <v/>
      </c>
      <c r="BA16" s="55" t="str">
        <f t="shared" si="51"/>
        <v/>
      </c>
      <c r="BB16" s="55" t="str">
        <f t="shared" si="51"/>
        <v/>
      </c>
      <c r="BC16" s="55" t="str">
        <f t="shared" si="51"/>
        <v/>
      </c>
      <c r="BD16" s="55" t="str">
        <f t="shared" si="51"/>
        <v/>
      </c>
      <c r="BE16" s="55" t="str">
        <f>IFERROR(IF($Y$2="DAILY",BD16+1,""),"")</f>
        <v/>
      </c>
      <c r="BF16" s="55" t="str">
        <f t="shared" si="13"/>
        <v/>
      </c>
      <c r="BG16" s="55" t="str">
        <f t="shared" si="14"/>
        <v/>
      </c>
      <c r="BH16" s="55" t="str">
        <f t="shared" si="15"/>
        <v/>
      </c>
      <c r="BI16" s="55" t="str">
        <f t="shared" si="16"/>
        <v/>
      </c>
      <c r="BJ16" s="55" t="str">
        <f t="shared" si="17"/>
        <v/>
      </c>
      <c r="BK16" s="55" t="str">
        <f t="shared" si="18"/>
        <v/>
      </c>
      <c r="BL16" s="55" t="str">
        <f t="shared" si="19"/>
        <v/>
      </c>
      <c r="BM16" s="55" t="str">
        <f t="shared" si="20"/>
        <v/>
      </c>
      <c r="BN16" s="55" t="str">
        <f t="shared" si="21"/>
        <v/>
      </c>
      <c r="BO16" s="55" t="str">
        <f t="shared" si="22"/>
        <v/>
      </c>
      <c r="BP16" s="55" t="str">
        <f t="shared" si="23"/>
        <v/>
      </c>
      <c r="BQ16" s="55" t="str">
        <f t="shared" si="24"/>
        <v/>
      </c>
      <c r="BR16" s="55" t="str">
        <f t="shared" si="25"/>
        <v/>
      </c>
      <c r="BS16" s="55" t="str">
        <f t="shared" si="26"/>
        <v/>
      </c>
      <c r="BT16" s="55" t="str">
        <f t="shared" si="27"/>
        <v/>
      </c>
      <c r="BU16" s="55" t="str">
        <f t="shared" si="28"/>
        <v/>
      </c>
      <c r="BV16" s="55" t="str">
        <f t="shared" si="29"/>
        <v/>
      </c>
      <c r="BW16" s="55" t="str">
        <f t="shared" si="30"/>
        <v/>
      </c>
      <c r="BX16" s="55" t="str">
        <f t="shared" si="31"/>
        <v/>
      </c>
      <c r="BY16" s="55" t="str">
        <f t="shared" si="32"/>
        <v/>
      </c>
      <c r="BZ16" s="55" t="str">
        <f t="shared" si="33"/>
        <v/>
      </c>
      <c r="CA16" s="55" t="str">
        <f t="shared" si="34"/>
        <v/>
      </c>
      <c r="CB16" s="55" t="str">
        <f t="shared" si="35"/>
        <v/>
      </c>
      <c r="CC16" s="55" t="str">
        <f t="shared" si="36"/>
        <v/>
      </c>
      <c r="CD16" s="55" t="str">
        <f t="shared" si="37"/>
        <v/>
      </c>
      <c r="CE16" s="55" t="str">
        <f t="shared" si="38"/>
        <v/>
      </c>
      <c r="CF16" s="55" t="str">
        <f t="shared" si="39"/>
        <v/>
      </c>
      <c r="CG16" s="55" t="str">
        <f t="shared" si="40"/>
        <v/>
      </c>
      <c r="CH16" s="55" t="str">
        <f t="shared" si="41"/>
        <v/>
      </c>
      <c r="CI16" s="55" t="str">
        <f t="shared" si="42"/>
        <v/>
      </c>
      <c r="CJ16" s="55" t="str">
        <f t="shared" si="43"/>
        <v/>
      </c>
      <c r="CK16" s="55" t="str">
        <f t="shared" si="44"/>
        <v/>
      </c>
      <c r="CL16" s="55" t="str">
        <f t="shared" si="45"/>
        <v/>
      </c>
      <c r="CM16" s="55" t="str">
        <f t="shared" si="46"/>
        <v/>
      </c>
      <c r="CN16" s="55" t="str">
        <f t="shared" si="47"/>
        <v/>
      </c>
      <c r="CO16" s="55" t="str">
        <f t="shared" si="48"/>
        <v/>
      </c>
      <c r="CP16" s="56" t="str">
        <f>IFERROR(IF($Y$2="DAILY",DATE(B15,1,1)-WEEKDAY(DATE(B15,1,1))+26*7,DATE(CR16,1,1)-WEEKDAY(DATE(CR16,1,1))+26*7),"")</f>
        <v/>
      </c>
      <c r="CQ16" s="3"/>
      <c r="CR16" s="3" t="str">
        <f>B11</f>
        <v/>
      </c>
    </row>
    <row r="17" spans="1:96" ht="21" customHeight="1" x14ac:dyDescent="0.25">
      <c r="A17" s="48" t="str">
        <f>IFERROR(IF($Y$2="DAILY","","6-7"),"")</f>
        <v/>
      </c>
      <c r="B17" s="49" t="str">
        <f>IFERROR(IF($Y$2="DAILY","",$B$10+7),"")</f>
        <v/>
      </c>
      <c r="C17" s="57">
        <f t="shared" ref="C17" si="52">IF($Y$2="DAILY",3,"")</f>
        <v>3</v>
      </c>
      <c r="D17" s="54" t="str">
        <f>IFERROR(IF($Y$2="DAILY",CP16+1,IF(AND(MONTH(DATE(B17-1,2,29))=2,WEEKDAY(DATE(B17-1,1,1))=7),DATE(B17-1,12,30),"")),"")</f>
        <v/>
      </c>
      <c r="E17" s="55" t="str">
        <f>IFERROR(IF($Y$2="DAILY",D17+1,DATE(B17,1,1)-WEEKDAY(DATE(B17,1,1),1)+7),"")</f>
        <v/>
      </c>
      <c r="F17" s="55" t="str">
        <f t="shared" si="50"/>
        <v/>
      </c>
      <c r="G17" s="55" t="str">
        <f t="shared" si="50"/>
        <v/>
      </c>
      <c r="H17" s="55" t="str">
        <f t="shared" si="50"/>
        <v/>
      </c>
      <c r="I17" s="55" t="str">
        <f t="shared" si="50"/>
        <v/>
      </c>
      <c r="J17" s="55" t="str">
        <f t="shared" si="50"/>
        <v/>
      </c>
      <c r="K17" s="55" t="str">
        <f t="shared" ref="K17:BD17" si="53">IFERROR(IF($Y$2="DAILY",J17+1,J17+7),"")</f>
        <v/>
      </c>
      <c r="L17" s="55" t="str">
        <f t="shared" si="53"/>
        <v/>
      </c>
      <c r="M17" s="55" t="str">
        <f t="shared" si="53"/>
        <v/>
      </c>
      <c r="N17" s="55" t="str">
        <f t="shared" si="53"/>
        <v/>
      </c>
      <c r="O17" s="55" t="str">
        <f t="shared" si="53"/>
        <v/>
      </c>
      <c r="P17" s="55" t="str">
        <f t="shared" si="53"/>
        <v/>
      </c>
      <c r="Q17" s="55" t="str">
        <f t="shared" si="53"/>
        <v/>
      </c>
      <c r="R17" s="55" t="str">
        <f t="shared" si="53"/>
        <v/>
      </c>
      <c r="S17" s="55" t="str">
        <f t="shared" si="53"/>
        <v/>
      </c>
      <c r="T17" s="55" t="str">
        <f t="shared" si="53"/>
        <v/>
      </c>
      <c r="U17" s="55" t="str">
        <f t="shared" si="53"/>
        <v/>
      </c>
      <c r="V17" s="55" t="str">
        <f t="shared" si="53"/>
        <v/>
      </c>
      <c r="W17" s="55" t="str">
        <f t="shared" si="53"/>
        <v/>
      </c>
      <c r="X17" s="55" t="str">
        <f t="shared" si="53"/>
        <v/>
      </c>
      <c r="Y17" s="55" t="str">
        <f t="shared" si="53"/>
        <v/>
      </c>
      <c r="Z17" s="55" t="str">
        <f t="shared" si="53"/>
        <v/>
      </c>
      <c r="AA17" s="55" t="str">
        <f t="shared" si="53"/>
        <v/>
      </c>
      <c r="AB17" s="55" t="str">
        <f t="shared" si="53"/>
        <v/>
      </c>
      <c r="AC17" s="55" t="str">
        <f t="shared" si="53"/>
        <v/>
      </c>
      <c r="AD17" s="55" t="str">
        <f t="shared" si="53"/>
        <v/>
      </c>
      <c r="AE17" s="55" t="str">
        <f t="shared" si="53"/>
        <v/>
      </c>
      <c r="AF17" s="55" t="str">
        <f t="shared" si="53"/>
        <v/>
      </c>
      <c r="AG17" s="55" t="str">
        <f t="shared" si="53"/>
        <v/>
      </c>
      <c r="AH17" s="55" t="str">
        <f t="shared" si="53"/>
        <v/>
      </c>
      <c r="AI17" s="55" t="str">
        <f t="shared" si="53"/>
        <v/>
      </c>
      <c r="AJ17" s="55" t="str">
        <f t="shared" si="53"/>
        <v/>
      </c>
      <c r="AK17" s="55" t="str">
        <f t="shared" si="53"/>
        <v/>
      </c>
      <c r="AL17" s="55" t="str">
        <f t="shared" si="53"/>
        <v/>
      </c>
      <c r="AM17" s="55" t="str">
        <f t="shared" si="53"/>
        <v/>
      </c>
      <c r="AN17" s="55" t="str">
        <f t="shared" si="53"/>
        <v/>
      </c>
      <c r="AO17" s="55" t="str">
        <f t="shared" si="53"/>
        <v/>
      </c>
      <c r="AP17" s="55" t="str">
        <f t="shared" si="53"/>
        <v/>
      </c>
      <c r="AQ17" s="55" t="str">
        <f t="shared" si="53"/>
        <v/>
      </c>
      <c r="AR17" s="55" t="str">
        <f t="shared" si="53"/>
        <v/>
      </c>
      <c r="AS17" s="55" t="str">
        <f t="shared" si="53"/>
        <v/>
      </c>
      <c r="AT17" s="55" t="str">
        <f t="shared" si="53"/>
        <v/>
      </c>
      <c r="AU17" s="55" t="str">
        <f t="shared" si="53"/>
        <v/>
      </c>
      <c r="AV17" s="55" t="str">
        <f t="shared" si="53"/>
        <v/>
      </c>
      <c r="AW17" s="55" t="str">
        <f t="shared" si="53"/>
        <v/>
      </c>
      <c r="AX17" s="55" t="str">
        <f t="shared" si="53"/>
        <v/>
      </c>
      <c r="AY17" s="55" t="str">
        <f t="shared" si="53"/>
        <v/>
      </c>
      <c r="AZ17" s="55" t="str">
        <f t="shared" si="53"/>
        <v/>
      </c>
      <c r="BA17" s="55" t="str">
        <f t="shared" si="53"/>
        <v/>
      </c>
      <c r="BB17" s="55" t="str">
        <f t="shared" si="53"/>
        <v/>
      </c>
      <c r="BC17" s="55" t="str">
        <f t="shared" si="53"/>
        <v/>
      </c>
      <c r="BD17" s="55" t="str">
        <f t="shared" si="53"/>
        <v/>
      </c>
      <c r="BE17" s="55" t="str">
        <f>IFERROR(IF($Y$2="DAILY",BD17+1,""),"")</f>
        <v/>
      </c>
      <c r="BF17" s="55" t="str">
        <f t="shared" si="13"/>
        <v/>
      </c>
      <c r="BG17" s="55" t="str">
        <f t="shared" si="14"/>
        <v/>
      </c>
      <c r="BH17" s="55" t="str">
        <f t="shared" si="15"/>
        <v/>
      </c>
      <c r="BI17" s="55" t="str">
        <f t="shared" si="16"/>
        <v/>
      </c>
      <c r="BJ17" s="55" t="str">
        <f t="shared" si="17"/>
        <v/>
      </c>
      <c r="BK17" s="55" t="str">
        <f t="shared" si="18"/>
        <v/>
      </c>
      <c r="BL17" s="55" t="str">
        <f t="shared" si="19"/>
        <v/>
      </c>
      <c r="BM17" s="55" t="str">
        <f t="shared" si="20"/>
        <v/>
      </c>
      <c r="BN17" s="55" t="str">
        <f t="shared" si="21"/>
        <v/>
      </c>
      <c r="BO17" s="55" t="str">
        <f t="shared" si="22"/>
        <v/>
      </c>
      <c r="BP17" s="55" t="str">
        <f t="shared" si="23"/>
        <v/>
      </c>
      <c r="BQ17" s="55" t="str">
        <f t="shared" si="24"/>
        <v/>
      </c>
      <c r="BR17" s="55" t="str">
        <f t="shared" si="25"/>
        <v/>
      </c>
      <c r="BS17" s="55" t="str">
        <f t="shared" si="26"/>
        <v/>
      </c>
      <c r="BT17" s="55" t="str">
        <f t="shared" si="27"/>
        <v/>
      </c>
      <c r="BU17" s="55" t="str">
        <f t="shared" si="28"/>
        <v/>
      </c>
      <c r="BV17" s="55" t="str">
        <f t="shared" si="29"/>
        <v/>
      </c>
      <c r="BW17" s="55" t="str">
        <f t="shared" si="30"/>
        <v/>
      </c>
      <c r="BX17" s="55" t="str">
        <f t="shared" si="31"/>
        <v/>
      </c>
      <c r="BY17" s="55" t="str">
        <f t="shared" si="32"/>
        <v/>
      </c>
      <c r="BZ17" s="55" t="str">
        <f t="shared" si="33"/>
        <v/>
      </c>
      <c r="CA17" s="55" t="str">
        <f t="shared" si="34"/>
        <v/>
      </c>
      <c r="CB17" s="55" t="str">
        <f t="shared" si="35"/>
        <v/>
      </c>
      <c r="CC17" s="55" t="str">
        <f t="shared" si="36"/>
        <v/>
      </c>
      <c r="CD17" s="55" t="str">
        <f t="shared" si="37"/>
        <v/>
      </c>
      <c r="CE17" s="55" t="str">
        <f t="shared" si="38"/>
        <v/>
      </c>
      <c r="CF17" s="55" t="str">
        <f t="shared" si="39"/>
        <v/>
      </c>
      <c r="CG17" s="55" t="str">
        <f t="shared" si="40"/>
        <v/>
      </c>
      <c r="CH17" s="55" t="str">
        <f t="shared" si="41"/>
        <v/>
      </c>
      <c r="CI17" s="55" t="str">
        <f t="shared" si="42"/>
        <v/>
      </c>
      <c r="CJ17" s="55" t="str">
        <f t="shared" si="43"/>
        <v/>
      </c>
      <c r="CK17" s="55" t="str">
        <f t="shared" si="44"/>
        <v/>
      </c>
      <c r="CL17" s="55" t="str">
        <f t="shared" si="45"/>
        <v/>
      </c>
      <c r="CM17" s="55" t="str">
        <f t="shared" si="46"/>
        <v/>
      </c>
      <c r="CN17" s="55" t="str">
        <f t="shared" si="47"/>
        <v/>
      </c>
      <c r="CO17" s="55" t="str">
        <f t="shared" si="48"/>
        <v/>
      </c>
      <c r="CP17" s="56" t="str">
        <f>IFERROR(IF($Y$2="DAILY",DATE(B15,1,1)-WEEKDAY(DATE(B15,1,1))+39*7,DATE(CR17,1,1)-WEEKDAY(DATE(CR17,1,1))+39*7),"")</f>
        <v/>
      </c>
      <c r="CQ17" s="3"/>
      <c r="CR17" s="3" t="str">
        <f>B11</f>
        <v/>
      </c>
    </row>
    <row r="18" spans="1:96" ht="21" customHeight="1" x14ac:dyDescent="0.25">
      <c r="A18" s="48" t="str">
        <f>IFERROR(IF($Y$2="DAILY","","7-8"),"")</f>
        <v/>
      </c>
      <c r="B18" s="49" t="str">
        <f>IFERROR(IF($Y$2="DAILY","",$B$10+8),"")</f>
        <v/>
      </c>
      <c r="C18" s="57">
        <f t="shared" ref="C18" si="54">IF($Y$2="DAILY",4,"")</f>
        <v>4</v>
      </c>
      <c r="D18" s="54" t="str">
        <f>IFERROR(IF($Y$2="DAILY",CP17+1,IF(AND(MONTH(DATE(B18-1,2,29))=2,WEEKDAY(DATE(B18-1,1,1))=7),DATE(B18-1,12,30),"")),"")</f>
        <v/>
      </c>
      <c r="E18" s="55" t="str">
        <f>IFERROR(IF($Y$2="DAILY",D18+1,DATE(B18,1,1)-WEEKDAY(DATE(B18,1,1),1)+7),"")</f>
        <v/>
      </c>
      <c r="F18" s="55" t="str">
        <f t="shared" si="50"/>
        <v/>
      </c>
      <c r="G18" s="55" t="str">
        <f t="shared" si="50"/>
        <v/>
      </c>
      <c r="H18" s="55" t="str">
        <f t="shared" si="50"/>
        <v/>
      </c>
      <c r="I18" s="55" t="str">
        <f t="shared" si="50"/>
        <v/>
      </c>
      <c r="J18" s="55" t="str">
        <f t="shared" si="50"/>
        <v/>
      </c>
      <c r="K18" s="55" t="str">
        <f t="shared" ref="K18:BD18" si="55">IFERROR(IF($Y$2="DAILY",J18+1,J18+7),"")</f>
        <v/>
      </c>
      <c r="L18" s="55" t="str">
        <f t="shared" si="55"/>
        <v/>
      </c>
      <c r="M18" s="55" t="str">
        <f t="shared" si="55"/>
        <v/>
      </c>
      <c r="N18" s="55" t="str">
        <f t="shared" si="55"/>
        <v/>
      </c>
      <c r="O18" s="55" t="str">
        <f t="shared" si="55"/>
        <v/>
      </c>
      <c r="P18" s="55" t="str">
        <f t="shared" si="55"/>
        <v/>
      </c>
      <c r="Q18" s="55" t="str">
        <f t="shared" si="55"/>
        <v/>
      </c>
      <c r="R18" s="55" t="str">
        <f t="shared" si="55"/>
        <v/>
      </c>
      <c r="S18" s="55" t="str">
        <f t="shared" si="55"/>
        <v/>
      </c>
      <c r="T18" s="55" t="str">
        <f t="shared" si="55"/>
        <v/>
      </c>
      <c r="U18" s="55" t="str">
        <f t="shared" si="55"/>
        <v/>
      </c>
      <c r="V18" s="55" t="str">
        <f t="shared" si="55"/>
        <v/>
      </c>
      <c r="W18" s="55" t="str">
        <f t="shared" si="55"/>
        <v/>
      </c>
      <c r="X18" s="55" t="str">
        <f t="shared" si="55"/>
        <v/>
      </c>
      <c r="Y18" s="55" t="str">
        <f t="shared" si="55"/>
        <v/>
      </c>
      <c r="Z18" s="55" t="str">
        <f t="shared" si="55"/>
        <v/>
      </c>
      <c r="AA18" s="55" t="str">
        <f t="shared" si="55"/>
        <v/>
      </c>
      <c r="AB18" s="55" t="str">
        <f t="shared" si="55"/>
        <v/>
      </c>
      <c r="AC18" s="55" t="str">
        <f t="shared" si="55"/>
        <v/>
      </c>
      <c r="AD18" s="55" t="str">
        <f t="shared" si="55"/>
        <v/>
      </c>
      <c r="AE18" s="55" t="str">
        <f t="shared" si="55"/>
        <v/>
      </c>
      <c r="AF18" s="55" t="str">
        <f t="shared" si="55"/>
        <v/>
      </c>
      <c r="AG18" s="55" t="str">
        <f t="shared" si="55"/>
        <v/>
      </c>
      <c r="AH18" s="55" t="str">
        <f t="shared" si="55"/>
        <v/>
      </c>
      <c r="AI18" s="55" t="str">
        <f t="shared" si="55"/>
        <v/>
      </c>
      <c r="AJ18" s="55" t="str">
        <f t="shared" si="55"/>
        <v/>
      </c>
      <c r="AK18" s="55" t="str">
        <f t="shared" si="55"/>
        <v/>
      </c>
      <c r="AL18" s="55" t="str">
        <f t="shared" si="55"/>
        <v/>
      </c>
      <c r="AM18" s="55" t="str">
        <f t="shared" si="55"/>
        <v/>
      </c>
      <c r="AN18" s="55" t="str">
        <f t="shared" si="55"/>
        <v/>
      </c>
      <c r="AO18" s="55" t="str">
        <f t="shared" si="55"/>
        <v/>
      </c>
      <c r="AP18" s="55" t="str">
        <f t="shared" si="55"/>
        <v/>
      </c>
      <c r="AQ18" s="55" t="str">
        <f t="shared" si="55"/>
        <v/>
      </c>
      <c r="AR18" s="55" t="str">
        <f t="shared" si="55"/>
        <v/>
      </c>
      <c r="AS18" s="55" t="str">
        <f t="shared" si="55"/>
        <v/>
      </c>
      <c r="AT18" s="55" t="str">
        <f t="shared" si="55"/>
        <v/>
      </c>
      <c r="AU18" s="55" t="str">
        <f t="shared" si="55"/>
        <v/>
      </c>
      <c r="AV18" s="55" t="str">
        <f t="shared" si="55"/>
        <v/>
      </c>
      <c r="AW18" s="55" t="str">
        <f t="shared" si="55"/>
        <v/>
      </c>
      <c r="AX18" s="55" t="str">
        <f t="shared" si="55"/>
        <v/>
      </c>
      <c r="AY18" s="55" t="str">
        <f t="shared" si="55"/>
        <v/>
      </c>
      <c r="AZ18" s="55" t="str">
        <f t="shared" si="55"/>
        <v/>
      </c>
      <c r="BA18" s="55" t="str">
        <f t="shared" si="55"/>
        <v/>
      </c>
      <c r="BB18" s="55" t="str">
        <f t="shared" si="55"/>
        <v/>
      </c>
      <c r="BC18" s="55" t="str">
        <f t="shared" si="55"/>
        <v/>
      </c>
      <c r="BD18" s="55" t="str">
        <f t="shared" si="55"/>
        <v/>
      </c>
      <c r="BE18" s="55" t="str">
        <f>IFERROR(IF($Y$2="DAILY",BD18+1,""),"")</f>
        <v/>
      </c>
      <c r="BF18" s="55" t="str">
        <f t="shared" si="13"/>
        <v/>
      </c>
      <c r="BG18" s="55" t="str">
        <f t="shared" si="14"/>
        <v/>
      </c>
      <c r="BH18" s="55" t="str">
        <f t="shared" si="15"/>
        <v/>
      </c>
      <c r="BI18" s="55" t="str">
        <f t="shared" si="16"/>
        <v/>
      </c>
      <c r="BJ18" s="55" t="str">
        <f t="shared" si="17"/>
        <v/>
      </c>
      <c r="BK18" s="55" t="str">
        <f t="shared" si="18"/>
        <v/>
      </c>
      <c r="BL18" s="55" t="str">
        <f t="shared" si="19"/>
        <v/>
      </c>
      <c r="BM18" s="55" t="str">
        <f t="shared" si="20"/>
        <v/>
      </c>
      <c r="BN18" s="55" t="str">
        <f t="shared" si="21"/>
        <v/>
      </c>
      <c r="BO18" s="55" t="str">
        <f t="shared" si="22"/>
        <v/>
      </c>
      <c r="BP18" s="55" t="str">
        <f t="shared" si="23"/>
        <v/>
      </c>
      <c r="BQ18" s="55" t="str">
        <f t="shared" si="24"/>
        <v/>
      </c>
      <c r="BR18" s="55" t="str">
        <f t="shared" si="25"/>
        <v/>
      </c>
      <c r="BS18" s="55" t="str">
        <f t="shared" si="26"/>
        <v/>
      </c>
      <c r="BT18" s="55" t="str">
        <f t="shared" si="27"/>
        <v/>
      </c>
      <c r="BU18" s="55" t="str">
        <f t="shared" si="28"/>
        <v/>
      </c>
      <c r="BV18" s="55" t="str">
        <f t="shared" si="29"/>
        <v/>
      </c>
      <c r="BW18" s="55" t="str">
        <f t="shared" si="30"/>
        <v/>
      </c>
      <c r="BX18" s="55" t="str">
        <f t="shared" si="31"/>
        <v/>
      </c>
      <c r="BY18" s="55" t="str">
        <f t="shared" si="32"/>
        <v/>
      </c>
      <c r="BZ18" s="55" t="str">
        <f t="shared" si="33"/>
        <v/>
      </c>
      <c r="CA18" s="55" t="str">
        <f t="shared" si="34"/>
        <v/>
      </c>
      <c r="CB18" s="55" t="str">
        <f t="shared" si="35"/>
        <v/>
      </c>
      <c r="CC18" s="55" t="str">
        <f t="shared" si="36"/>
        <v/>
      </c>
      <c r="CD18" s="55" t="str">
        <f t="shared" si="37"/>
        <v/>
      </c>
      <c r="CE18" s="55" t="str">
        <f t="shared" si="38"/>
        <v/>
      </c>
      <c r="CF18" s="55" t="str">
        <f t="shared" si="39"/>
        <v/>
      </c>
      <c r="CG18" s="55" t="str">
        <f t="shared" si="40"/>
        <v/>
      </c>
      <c r="CH18" s="55" t="str">
        <f t="shared" si="41"/>
        <v/>
      </c>
      <c r="CI18" s="55" t="str">
        <f t="shared" si="42"/>
        <v/>
      </c>
      <c r="CJ18" s="55" t="str">
        <f t="shared" si="43"/>
        <v/>
      </c>
      <c r="CK18" s="55" t="str">
        <f t="shared" si="44"/>
        <v/>
      </c>
      <c r="CL18" s="55" t="str">
        <f t="shared" si="45"/>
        <v/>
      </c>
      <c r="CM18" s="55" t="str">
        <f t="shared" si="46"/>
        <v/>
      </c>
      <c r="CN18" s="55" t="str">
        <f t="shared" si="47"/>
        <v/>
      </c>
      <c r="CO18" s="55" t="str">
        <f t="shared" si="48"/>
        <v/>
      </c>
      <c r="CP18" s="56" t="str">
        <f>IFERROR(IF($Y$2="DAILY",DATE(B15,1,1)-WEEKDAY(DATE(B15,1,1))+52*7,DATE(CR18,1,1)-WEEKDAY(DATE(CR18,1,1))+52*7),"")</f>
        <v/>
      </c>
      <c r="CQ18" s="3"/>
      <c r="CR18" s="3" t="str">
        <f>B11</f>
        <v/>
      </c>
    </row>
    <row r="19" spans="1:96" ht="21" customHeight="1" x14ac:dyDescent="0.25">
      <c r="A19" s="48" t="str">
        <f>IFERROR(IF($Y$2="DAILY","","8-9"),"")</f>
        <v/>
      </c>
      <c r="B19" s="49" t="str">
        <f>IFERROR(IF($Y$2="DAILY","",$B$10+9),"")</f>
        <v/>
      </c>
      <c r="C19" s="58"/>
      <c r="D19" s="54" t="str">
        <f>IFERROR(IF($Y$2="DAILY",IF(AND(MONTH(DATE(B15,2,29))=2,WEEKDAY(DATE(B15,1,1))=7),DATE(B15,12,24),""),IF(AND(MONTH(DATE(B19-1,2,29))=2,WEEKDAY(DATE(B19-1,1,1))=7),DATE(B19-1,12,30),"")),"")</f>
        <v/>
      </c>
      <c r="E19" s="55" t="str">
        <f>IFERROR(IF($Y$2="DAILY",IF(AND(MONTH(DATE(B15,2,29))=2,WEEKDAY(DATE(B15,1,1))=7),DATE(B15,12,25),""),DATE(B19,1,1)-WEEKDAY(DATE(B19,1,1),1)+7),"")</f>
        <v/>
      </c>
      <c r="F19" s="55" t="str">
        <f>IFERROR(IF($Y$2="DAILY",IF(AND(MONTH(DATE(B15,2,29))=2,WEEKDAY(DATE(B15,1,1))=7),DATE(B15,12,26),""),E19+7),"")</f>
        <v/>
      </c>
      <c r="G19" s="55" t="str">
        <f>IFERROR(IF($Y$2="DAILY",IF(AND(MONTH(DATE(B15,2,29))=2,WEEKDAY(DATE(B15,1,1))=7),DATE(B15,12,27),""),F19+7),"")</f>
        <v/>
      </c>
      <c r="H19" s="55" t="str">
        <f>IFERROR(IF($Y$2="DAILY",IF(AND(MONTH(DATE(B15,2,29))=2,WEEKDAY(DATE(B15,1,1))=7),DATE(B15,12,28),""),G19+7),"")</f>
        <v/>
      </c>
      <c r="I19" s="55" t="str">
        <f>IFERROR(IF($Y$2="DAILY",IF(AND(MONTH(DATE(B15,2,29))=2,WEEKDAY(DATE(B15,1,1))=7),DATE(B15,12,29),""),H19+7),"")</f>
        <v/>
      </c>
      <c r="J19" s="55" t="str">
        <f>IFERROR(IF($Y$2="DAILY",IF(AND(MONTH(DATE(B15,2,29))=2,WEEKDAY(DATE(B15,1,1))=7),DATE(B15,12,30),""),I19+7),"")</f>
        <v/>
      </c>
      <c r="K19" s="55" t="str">
        <f>IFERROR(IF($Y$2="DAILY","",J19+7),"")</f>
        <v/>
      </c>
      <c r="L19" s="55" t="str">
        <f>IFERROR(IF($Y$2="DAILY","",K19+7),"")</f>
        <v/>
      </c>
      <c r="M19" s="55" t="str">
        <f t="shared" ref="M19:BD19" si="56">IFERROR(IF($Y$2="DAILY","",L19+7),"")</f>
        <v/>
      </c>
      <c r="N19" s="55" t="str">
        <f t="shared" si="56"/>
        <v/>
      </c>
      <c r="O19" s="55" t="str">
        <f t="shared" si="56"/>
        <v/>
      </c>
      <c r="P19" s="55" t="str">
        <f t="shared" si="56"/>
        <v/>
      </c>
      <c r="Q19" s="55" t="str">
        <f t="shared" si="56"/>
        <v/>
      </c>
      <c r="R19" s="55" t="str">
        <f t="shared" si="56"/>
        <v/>
      </c>
      <c r="S19" s="55" t="str">
        <f t="shared" si="56"/>
        <v/>
      </c>
      <c r="T19" s="55" t="str">
        <f t="shared" si="56"/>
        <v/>
      </c>
      <c r="U19" s="55" t="str">
        <f t="shared" si="56"/>
        <v/>
      </c>
      <c r="V19" s="55" t="str">
        <f t="shared" si="56"/>
        <v/>
      </c>
      <c r="W19" s="55" t="str">
        <f t="shared" si="56"/>
        <v/>
      </c>
      <c r="X19" s="55" t="str">
        <f t="shared" si="56"/>
        <v/>
      </c>
      <c r="Y19" s="55" t="str">
        <f t="shared" si="56"/>
        <v/>
      </c>
      <c r="Z19" s="55" t="str">
        <f t="shared" si="56"/>
        <v/>
      </c>
      <c r="AA19" s="55" t="str">
        <f t="shared" si="56"/>
        <v/>
      </c>
      <c r="AB19" s="55" t="str">
        <f t="shared" si="56"/>
        <v/>
      </c>
      <c r="AC19" s="55" t="str">
        <f t="shared" si="56"/>
        <v/>
      </c>
      <c r="AD19" s="55" t="str">
        <f t="shared" si="56"/>
        <v/>
      </c>
      <c r="AE19" s="55" t="str">
        <f t="shared" si="56"/>
        <v/>
      </c>
      <c r="AF19" s="55" t="str">
        <f t="shared" si="56"/>
        <v/>
      </c>
      <c r="AG19" s="55" t="str">
        <f t="shared" si="56"/>
        <v/>
      </c>
      <c r="AH19" s="55" t="str">
        <f t="shared" si="56"/>
        <v/>
      </c>
      <c r="AI19" s="55" t="str">
        <f t="shared" si="56"/>
        <v/>
      </c>
      <c r="AJ19" s="55" t="str">
        <f t="shared" si="56"/>
        <v/>
      </c>
      <c r="AK19" s="55" t="str">
        <f t="shared" si="56"/>
        <v/>
      </c>
      <c r="AL19" s="55" t="str">
        <f t="shared" si="56"/>
        <v/>
      </c>
      <c r="AM19" s="55" t="str">
        <f t="shared" si="56"/>
        <v/>
      </c>
      <c r="AN19" s="55" t="str">
        <f t="shared" si="56"/>
        <v/>
      </c>
      <c r="AO19" s="55" t="str">
        <f t="shared" si="56"/>
        <v/>
      </c>
      <c r="AP19" s="55" t="str">
        <f t="shared" si="56"/>
        <v/>
      </c>
      <c r="AQ19" s="55" t="str">
        <f t="shared" si="56"/>
        <v/>
      </c>
      <c r="AR19" s="55" t="str">
        <f t="shared" si="56"/>
        <v/>
      </c>
      <c r="AS19" s="55" t="str">
        <f t="shared" si="56"/>
        <v/>
      </c>
      <c r="AT19" s="55" t="str">
        <f t="shared" si="56"/>
        <v/>
      </c>
      <c r="AU19" s="55" t="str">
        <f t="shared" si="56"/>
        <v/>
      </c>
      <c r="AV19" s="55" t="str">
        <f t="shared" si="56"/>
        <v/>
      </c>
      <c r="AW19" s="55" t="str">
        <f t="shared" si="56"/>
        <v/>
      </c>
      <c r="AX19" s="55" t="str">
        <f t="shared" si="56"/>
        <v/>
      </c>
      <c r="AY19" s="55" t="str">
        <f t="shared" si="56"/>
        <v/>
      </c>
      <c r="AZ19" s="55" t="str">
        <f t="shared" si="56"/>
        <v/>
      </c>
      <c r="BA19" s="55" t="str">
        <f t="shared" si="56"/>
        <v/>
      </c>
      <c r="BB19" s="55" t="str">
        <f t="shared" si="56"/>
        <v/>
      </c>
      <c r="BC19" s="55" t="str">
        <f t="shared" si="56"/>
        <v/>
      </c>
      <c r="BD19" s="55" t="str">
        <f t="shared" si="56"/>
        <v/>
      </c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6"/>
      <c r="CQ19" s="3"/>
      <c r="CR19" s="3" t="str">
        <f>B11</f>
        <v/>
      </c>
    </row>
    <row r="20" spans="1:96" ht="21" customHeight="1" x14ac:dyDescent="0.25">
      <c r="A20" s="48" t="str">
        <f>IFERROR(IF($Y$2="DAILY","1-2","9-10"),"")</f>
        <v>1-2</v>
      </c>
      <c r="B20" s="49" t="str">
        <f>IFERROR(IF($Y$2="DAILY",$B$10+2,$B$10+10),"")</f>
        <v/>
      </c>
      <c r="C20" s="57">
        <f t="shared" ref="C20" si="57">IF($Y$2="DAILY",1,"")</f>
        <v>1</v>
      </c>
      <c r="D20" s="54" t="str">
        <f>IFERROR(IF($Y$2="DAILY",DATE(B20,1,1)-WEEKDAY(DATE(B20,1,1),1)+1,IF(AND(MONTH(DATE(B20-1,2,29))=2,WEEKDAY(DATE(B20-1,1,1))=7),DATE(B20-1,12,30),"")),"")</f>
        <v/>
      </c>
      <c r="E20" s="55" t="str">
        <f>IFERROR(IF($Y$2="DAILY",DATE(B20,1,1)-WEEKDAY(DATE(B20,1,1),1)+2,DATE(B20,1,1)-WEEKDAY(DATE(B20,1,1),1)+7),"")</f>
        <v/>
      </c>
      <c r="F20" s="55" t="str">
        <f>IFERROR(IF($Y$2="DAILY",DATE(B20,1,1)-WEEKDAY(DATE(B20,1,1),1)+3,E20+7),"")</f>
        <v/>
      </c>
      <c r="G20" s="55" t="str">
        <f>IFERROR(IF($Y$2="DAILY",DATE(B20,1,1)-WEEKDAY(DATE(B20,1,1),1)+4,F20+7),"")</f>
        <v/>
      </c>
      <c r="H20" s="55" t="str">
        <f>IFERROR(IF($Y$2="DAILY",DATE(B20,1,1)-WEEKDAY(DATE(B20,1,1),1)+5,G20+7),"")</f>
        <v/>
      </c>
      <c r="I20" s="55" t="str">
        <f>IFERROR(IF($Y$2="DAILY",DATE(B20,1,1)-WEEKDAY(DATE(B20,1,1),1)+6,H20+7),"")</f>
        <v/>
      </c>
      <c r="J20" s="55" t="str">
        <f>IFERROR(IF($Y$2="DAILY",DATE(B20,1,1)-WEEKDAY(DATE(B20,1,1),1)+7,I20+7),"")</f>
        <v/>
      </c>
      <c r="K20" s="55" t="str">
        <f t="shared" ref="K20:BD20" si="58">IFERROR(IF($Y$2="DAILY",J20+1,J20+7),"")</f>
        <v/>
      </c>
      <c r="L20" s="55" t="str">
        <f t="shared" si="58"/>
        <v/>
      </c>
      <c r="M20" s="55" t="str">
        <f t="shared" si="58"/>
        <v/>
      </c>
      <c r="N20" s="55" t="str">
        <f t="shared" si="58"/>
        <v/>
      </c>
      <c r="O20" s="55" t="str">
        <f t="shared" si="58"/>
        <v/>
      </c>
      <c r="P20" s="55" t="str">
        <f t="shared" si="58"/>
        <v/>
      </c>
      <c r="Q20" s="55" t="str">
        <f t="shared" si="58"/>
        <v/>
      </c>
      <c r="R20" s="55" t="str">
        <f t="shared" si="58"/>
        <v/>
      </c>
      <c r="S20" s="55" t="str">
        <f t="shared" si="58"/>
        <v/>
      </c>
      <c r="T20" s="55" t="str">
        <f t="shared" si="58"/>
        <v/>
      </c>
      <c r="U20" s="55" t="str">
        <f t="shared" si="58"/>
        <v/>
      </c>
      <c r="V20" s="55" t="str">
        <f t="shared" si="58"/>
        <v/>
      </c>
      <c r="W20" s="55" t="str">
        <f t="shared" si="58"/>
        <v/>
      </c>
      <c r="X20" s="55" t="str">
        <f t="shared" si="58"/>
        <v/>
      </c>
      <c r="Y20" s="55" t="str">
        <f t="shared" si="58"/>
        <v/>
      </c>
      <c r="Z20" s="55" t="str">
        <f t="shared" si="58"/>
        <v/>
      </c>
      <c r="AA20" s="55" t="str">
        <f t="shared" si="58"/>
        <v/>
      </c>
      <c r="AB20" s="55" t="str">
        <f t="shared" si="58"/>
        <v/>
      </c>
      <c r="AC20" s="55" t="str">
        <f t="shared" si="58"/>
        <v/>
      </c>
      <c r="AD20" s="55" t="str">
        <f t="shared" si="58"/>
        <v/>
      </c>
      <c r="AE20" s="55" t="str">
        <f t="shared" si="58"/>
        <v/>
      </c>
      <c r="AF20" s="55" t="str">
        <f t="shared" si="58"/>
        <v/>
      </c>
      <c r="AG20" s="55" t="str">
        <f t="shared" si="58"/>
        <v/>
      </c>
      <c r="AH20" s="55" t="str">
        <f t="shared" si="58"/>
        <v/>
      </c>
      <c r="AI20" s="55" t="str">
        <f t="shared" si="58"/>
        <v/>
      </c>
      <c r="AJ20" s="55" t="str">
        <f t="shared" si="58"/>
        <v/>
      </c>
      <c r="AK20" s="55" t="str">
        <f t="shared" si="58"/>
        <v/>
      </c>
      <c r="AL20" s="55" t="str">
        <f t="shared" si="58"/>
        <v/>
      </c>
      <c r="AM20" s="55" t="str">
        <f t="shared" si="58"/>
        <v/>
      </c>
      <c r="AN20" s="55" t="str">
        <f t="shared" si="58"/>
        <v/>
      </c>
      <c r="AO20" s="55" t="str">
        <f t="shared" si="58"/>
        <v/>
      </c>
      <c r="AP20" s="55" t="str">
        <f t="shared" si="58"/>
        <v/>
      </c>
      <c r="AQ20" s="55" t="str">
        <f t="shared" si="58"/>
        <v/>
      </c>
      <c r="AR20" s="55" t="str">
        <f t="shared" si="58"/>
        <v/>
      </c>
      <c r="AS20" s="55" t="str">
        <f t="shared" si="58"/>
        <v/>
      </c>
      <c r="AT20" s="55" t="str">
        <f t="shared" si="58"/>
        <v/>
      </c>
      <c r="AU20" s="55" t="str">
        <f t="shared" si="58"/>
        <v/>
      </c>
      <c r="AV20" s="55" t="str">
        <f t="shared" si="58"/>
        <v/>
      </c>
      <c r="AW20" s="55" t="str">
        <f t="shared" si="58"/>
        <v/>
      </c>
      <c r="AX20" s="55" t="str">
        <f t="shared" si="58"/>
        <v/>
      </c>
      <c r="AY20" s="55" t="str">
        <f t="shared" si="58"/>
        <v/>
      </c>
      <c r="AZ20" s="55" t="str">
        <f t="shared" si="58"/>
        <v/>
      </c>
      <c r="BA20" s="55" t="str">
        <f t="shared" si="58"/>
        <v/>
      </c>
      <c r="BB20" s="55" t="str">
        <f t="shared" si="58"/>
        <v/>
      </c>
      <c r="BC20" s="55" t="str">
        <f t="shared" si="58"/>
        <v/>
      </c>
      <c r="BD20" s="55" t="str">
        <f t="shared" si="58"/>
        <v/>
      </c>
      <c r="BE20" s="55" t="str">
        <f>IFERROR(IF($Y$2="DAILY",BD20+1,""),"")</f>
        <v/>
      </c>
      <c r="BF20" s="55" t="str">
        <f t="shared" ref="BF20:BF23" si="59">IFERROR(BE20+1,"")</f>
        <v/>
      </c>
      <c r="BG20" s="55" t="str">
        <f t="shared" ref="BG20:BG23" si="60">IFERROR(BF20+1,"")</f>
        <v/>
      </c>
      <c r="BH20" s="55" t="str">
        <f t="shared" ref="BH20:BH23" si="61">IFERROR(BG20+1,"")</f>
        <v/>
      </c>
      <c r="BI20" s="55" t="str">
        <f t="shared" ref="BI20:BI23" si="62">IFERROR(BH20+1,"")</f>
        <v/>
      </c>
      <c r="BJ20" s="55" t="str">
        <f t="shared" ref="BJ20:BJ23" si="63">IFERROR(BI20+1,"")</f>
        <v/>
      </c>
      <c r="BK20" s="55" t="str">
        <f t="shared" ref="BK20:BK23" si="64">IFERROR(BJ20+1,"")</f>
        <v/>
      </c>
      <c r="BL20" s="55" t="str">
        <f t="shared" ref="BL20:BL23" si="65">IFERROR(BK20+1,"")</f>
        <v/>
      </c>
      <c r="BM20" s="55" t="str">
        <f t="shared" ref="BM20:BM23" si="66">IFERROR(BL20+1,"")</f>
        <v/>
      </c>
      <c r="BN20" s="55" t="str">
        <f t="shared" ref="BN20:BN23" si="67">IFERROR(BM20+1,"")</f>
        <v/>
      </c>
      <c r="BO20" s="55" t="str">
        <f t="shared" ref="BO20:BO23" si="68">IFERROR(BN20+1,"")</f>
        <v/>
      </c>
      <c r="BP20" s="55" t="str">
        <f t="shared" ref="BP20:BP23" si="69">IFERROR(BO20+1,"")</f>
        <v/>
      </c>
      <c r="BQ20" s="55" t="str">
        <f t="shared" ref="BQ20:BQ23" si="70">IFERROR(BP20+1,"")</f>
        <v/>
      </c>
      <c r="BR20" s="55" t="str">
        <f t="shared" ref="BR20:BR23" si="71">IFERROR(BQ20+1,"")</f>
        <v/>
      </c>
      <c r="BS20" s="55" t="str">
        <f t="shared" ref="BS20:BS23" si="72">IFERROR(BR20+1,"")</f>
        <v/>
      </c>
      <c r="BT20" s="55" t="str">
        <f t="shared" ref="BT20:BT23" si="73">IFERROR(BS20+1,"")</f>
        <v/>
      </c>
      <c r="BU20" s="55" t="str">
        <f t="shared" ref="BU20:BU23" si="74">IFERROR(BT20+1,"")</f>
        <v/>
      </c>
      <c r="BV20" s="55" t="str">
        <f t="shared" ref="BV20:BV23" si="75">IFERROR(BU20+1,"")</f>
        <v/>
      </c>
      <c r="BW20" s="55" t="str">
        <f t="shared" ref="BW20:BW23" si="76">IFERROR(BV20+1,"")</f>
        <v/>
      </c>
      <c r="BX20" s="55" t="str">
        <f t="shared" ref="BX20:BX23" si="77">IFERROR(BW20+1,"")</f>
        <v/>
      </c>
      <c r="BY20" s="55" t="str">
        <f t="shared" ref="BY20:BY23" si="78">IFERROR(BX20+1,"")</f>
        <v/>
      </c>
      <c r="BZ20" s="55" t="str">
        <f t="shared" ref="BZ20:BZ23" si="79">IFERROR(BY20+1,"")</f>
        <v/>
      </c>
      <c r="CA20" s="55" t="str">
        <f t="shared" ref="CA20:CA23" si="80">IFERROR(BZ20+1,"")</f>
        <v/>
      </c>
      <c r="CB20" s="55" t="str">
        <f t="shared" ref="CB20:CB23" si="81">IFERROR(CA20+1,"")</f>
        <v/>
      </c>
      <c r="CC20" s="55" t="str">
        <f t="shared" ref="CC20:CC23" si="82">IFERROR(CB20+1,"")</f>
        <v/>
      </c>
      <c r="CD20" s="55" t="str">
        <f t="shared" ref="CD20:CD23" si="83">IFERROR(CC20+1,"")</f>
        <v/>
      </c>
      <c r="CE20" s="55" t="str">
        <f t="shared" ref="CE20:CE23" si="84">IFERROR(CD20+1,"")</f>
        <v/>
      </c>
      <c r="CF20" s="55" t="str">
        <f t="shared" ref="CF20:CF23" si="85">IFERROR(CE20+1,"")</f>
        <v/>
      </c>
      <c r="CG20" s="55" t="str">
        <f t="shared" ref="CG20:CG23" si="86">IFERROR(CF20+1,"")</f>
        <v/>
      </c>
      <c r="CH20" s="55" t="str">
        <f t="shared" ref="CH20:CH23" si="87">IFERROR(CG20+1,"")</f>
        <v/>
      </c>
      <c r="CI20" s="55" t="str">
        <f t="shared" ref="CI20:CI23" si="88">IFERROR(CH20+1,"")</f>
        <v/>
      </c>
      <c r="CJ20" s="55" t="str">
        <f t="shared" ref="CJ20:CJ23" si="89">IFERROR(CI20+1,"")</f>
        <v/>
      </c>
      <c r="CK20" s="55" t="str">
        <f t="shared" ref="CK20:CK23" si="90">IFERROR(CJ20+1,"")</f>
        <v/>
      </c>
      <c r="CL20" s="55" t="str">
        <f t="shared" ref="CL20:CL23" si="91">IFERROR(CK20+1,"")</f>
        <v/>
      </c>
      <c r="CM20" s="55" t="str">
        <f t="shared" ref="CM20:CM23" si="92">IFERROR(CL20+1,"")</f>
        <v/>
      </c>
      <c r="CN20" s="55" t="str">
        <f t="shared" ref="CN20:CN23" si="93">IFERROR(CM20+1,"")</f>
        <v/>
      </c>
      <c r="CO20" s="55" t="str">
        <f t="shared" ref="CO20:CO23" si="94">IFERROR(CN20+1,"")</f>
        <v/>
      </c>
      <c r="CP20" s="56" t="str">
        <f>IFERROR(IF($Y$2="DAILY",DATE(B20,1,1)-WEEKDAY(DATE(B20,1,1))+13*7,DATE(CR20,1,1)-WEEKDAY(DATE(CR20,1,1))+13*7),"")</f>
        <v/>
      </c>
      <c r="CQ20" s="3"/>
      <c r="CR20" s="3" t="str">
        <f>B12</f>
        <v/>
      </c>
    </row>
    <row r="21" spans="1:96" ht="21" customHeight="1" x14ac:dyDescent="0.25">
      <c r="A21" s="48" t="str">
        <f>IFERROR(IF($Y$2="DAILY","","10-11"),"")</f>
        <v/>
      </c>
      <c r="B21" s="49" t="str">
        <f>IFERROR(IF($Y$2="DAILY","",$B$10+11),"")</f>
        <v/>
      </c>
      <c r="C21" s="57">
        <f t="shared" ref="C21" si="95">IF($Y$2="DAILY",2,"")</f>
        <v>2</v>
      </c>
      <c r="D21" s="54" t="str">
        <f>IFERROR(IF($Y$2="DAILY",CP20+1,IF(AND(MONTH(DATE(B21-1,2,29))=2,WEEKDAY(DATE(B21-1,1,1))=7),DATE(B21-1,12,30),"")),"")</f>
        <v/>
      </c>
      <c r="E21" s="55" t="str">
        <f>IFERROR(IF($Y$2="DAILY",D21+1,DATE(B21,1,1)-WEEKDAY(DATE(B21,1,1),1)+7),"")</f>
        <v/>
      </c>
      <c r="F21" s="55" t="str">
        <f t="shared" ref="F21:J23" si="96">IFERROR(IF($Y$2="DAILY",E21+1,E21+7),"")</f>
        <v/>
      </c>
      <c r="G21" s="55" t="str">
        <f t="shared" si="96"/>
        <v/>
      </c>
      <c r="H21" s="55" t="str">
        <f t="shared" si="96"/>
        <v/>
      </c>
      <c r="I21" s="55" t="str">
        <f t="shared" si="96"/>
        <v/>
      </c>
      <c r="J21" s="55" t="str">
        <f t="shared" si="96"/>
        <v/>
      </c>
      <c r="K21" s="55" t="str">
        <f t="shared" ref="K21:BD21" si="97">IFERROR(IF($Y$2="DAILY",J21+1,J21+7),"")</f>
        <v/>
      </c>
      <c r="L21" s="55" t="str">
        <f t="shared" si="97"/>
        <v/>
      </c>
      <c r="M21" s="55" t="str">
        <f t="shared" si="97"/>
        <v/>
      </c>
      <c r="N21" s="55" t="str">
        <f t="shared" si="97"/>
        <v/>
      </c>
      <c r="O21" s="55" t="str">
        <f t="shared" si="97"/>
        <v/>
      </c>
      <c r="P21" s="55" t="str">
        <f t="shared" si="97"/>
        <v/>
      </c>
      <c r="Q21" s="55" t="str">
        <f t="shared" si="97"/>
        <v/>
      </c>
      <c r="R21" s="55" t="str">
        <f t="shared" si="97"/>
        <v/>
      </c>
      <c r="S21" s="55" t="str">
        <f t="shared" si="97"/>
        <v/>
      </c>
      <c r="T21" s="55" t="str">
        <f t="shared" si="97"/>
        <v/>
      </c>
      <c r="U21" s="55" t="str">
        <f t="shared" si="97"/>
        <v/>
      </c>
      <c r="V21" s="55" t="str">
        <f t="shared" si="97"/>
        <v/>
      </c>
      <c r="W21" s="55" t="str">
        <f t="shared" si="97"/>
        <v/>
      </c>
      <c r="X21" s="55" t="str">
        <f t="shared" si="97"/>
        <v/>
      </c>
      <c r="Y21" s="55" t="str">
        <f t="shared" si="97"/>
        <v/>
      </c>
      <c r="Z21" s="55" t="str">
        <f t="shared" si="97"/>
        <v/>
      </c>
      <c r="AA21" s="55" t="str">
        <f t="shared" si="97"/>
        <v/>
      </c>
      <c r="AB21" s="55" t="str">
        <f t="shared" si="97"/>
        <v/>
      </c>
      <c r="AC21" s="55" t="str">
        <f t="shared" si="97"/>
        <v/>
      </c>
      <c r="AD21" s="55" t="str">
        <f t="shared" si="97"/>
        <v/>
      </c>
      <c r="AE21" s="55" t="str">
        <f t="shared" si="97"/>
        <v/>
      </c>
      <c r="AF21" s="55" t="str">
        <f t="shared" si="97"/>
        <v/>
      </c>
      <c r="AG21" s="55" t="str">
        <f t="shared" si="97"/>
        <v/>
      </c>
      <c r="AH21" s="55" t="str">
        <f t="shared" si="97"/>
        <v/>
      </c>
      <c r="AI21" s="55" t="str">
        <f t="shared" si="97"/>
        <v/>
      </c>
      <c r="AJ21" s="55" t="str">
        <f t="shared" si="97"/>
        <v/>
      </c>
      <c r="AK21" s="55" t="str">
        <f t="shared" si="97"/>
        <v/>
      </c>
      <c r="AL21" s="55" t="str">
        <f t="shared" si="97"/>
        <v/>
      </c>
      <c r="AM21" s="55" t="str">
        <f t="shared" si="97"/>
        <v/>
      </c>
      <c r="AN21" s="55" t="str">
        <f t="shared" si="97"/>
        <v/>
      </c>
      <c r="AO21" s="55" t="str">
        <f t="shared" si="97"/>
        <v/>
      </c>
      <c r="AP21" s="55" t="str">
        <f t="shared" si="97"/>
        <v/>
      </c>
      <c r="AQ21" s="55" t="str">
        <f t="shared" si="97"/>
        <v/>
      </c>
      <c r="AR21" s="55" t="str">
        <f t="shared" si="97"/>
        <v/>
      </c>
      <c r="AS21" s="55" t="str">
        <f t="shared" si="97"/>
        <v/>
      </c>
      <c r="AT21" s="55" t="str">
        <f t="shared" si="97"/>
        <v/>
      </c>
      <c r="AU21" s="55" t="str">
        <f t="shared" si="97"/>
        <v/>
      </c>
      <c r="AV21" s="55" t="str">
        <f t="shared" si="97"/>
        <v/>
      </c>
      <c r="AW21" s="55" t="str">
        <f t="shared" si="97"/>
        <v/>
      </c>
      <c r="AX21" s="55" t="str">
        <f t="shared" si="97"/>
        <v/>
      </c>
      <c r="AY21" s="55" t="str">
        <f t="shared" si="97"/>
        <v/>
      </c>
      <c r="AZ21" s="55" t="str">
        <f t="shared" si="97"/>
        <v/>
      </c>
      <c r="BA21" s="55" t="str">
        <f t="shared" si="97"/>
        <v/>
      </c>
      <c r="BB21" s="55" t="str">
        <f t="shared" si="97"/>
        <v/>
      </c>
      <c r="BC21" s="55" t="str">
        <f t="shared" si="97"/>
        <v/>
      </c>
      <c r="BD21" s="55" t="str">
        <f t="shared" si="97"/>
        <v/>
      </c>
      <c r="BE21" s="55" t="str">
        <f>IFERROR(IF($Y$2="DAILY",BD21+1,""),"")</f>
        <v/>
      </c>
      <c r="BF21" s="55" t="str">
        <f t="shared" si="59"/>
        <v/>
      </c>
      <c r="BG21" s="55" t="str">
        <f t="shared" si="60"/>
        <v/>
      </c>
      <c r="BH21" s="55" t="str">
        <f t="shared" si="61"/>
        <v/>
      </c>
      <c r="BI21" s="55" t="str">
        <f t="shared" si="62"/>
        <v/>
      </c>
      <c r="BJ21" s="55" t="str">
        <f t="shared" si="63"/>
        <v/>
      </c>
      <c r="BK21" s="55" t="str">
        <f t="shared" si="64"/>
        <v/>
      </c>
      <c r="BL21" s="55" t="str">
        <f t="shared" si="65"/>
        <v/>
      </c>
      <c r="BM21" s="55" t="str">
        <f t="shared" si="66"/>
        <v/>
      </c>
      <c r="BN21" s="55" t="str">
        <f t="shared" si="67"/>
        <v/>
      </c>
      <c r="BO21" s="55" t="str">
        <f t="shared" si="68"/>
        <v/>
      </c>
      <c r="BP21" s="55" t="str">
        <f t="shared" si="69"/>
        <v/>
      </c>
      <c r="BQ21" s="55" t="str">
        <f t="shared" si="70"/>
        <v/>
      </c>
      <c r="BR21" s="55" t="str">
        <f t="shared" si="71"/>
        <v/>
      </c>
      <c r="BS21" s="55" t="str">
        <f t="shared" si="72"/>
        <v/>
      </c>
      <c r="BT21" s="55" t="str">
        <f t="shared" si="73"/>
        <v/>
      </c>
      <c r="BU21" s="55" t="str">
        <f t="shared" si="74"/>
        <v/>
      </c>
      <c r="BV21" s="55" t="str">
        <f t="shared" si="75"/>
        <v/>
      </c>
      <c r="BW21" s="55" t="str">
        <f t="shared" si="76"/>
        <v/>
      </c>
      <c r="BX21" s="55" t="str">
        <f t="shared" si="77"/>
        <v/>
      </c>
      <c r="BY21" s="55" t="str">
        <f t="shared" si="78"/>
        <v/>
      </c>
      <c r="BZ21" s="55" t="str">
        <f t="shared" si="79"/>
        <v/>
      </c>
      <c r="CA21" s="55" t="str">
        <f t="shared" si="80"/>
        <v/>
      </c>
      <c r="CB21" s="55" t="str">
        <f t="shared" si="81"/>
        <v/>
      </c>
      <c r="CC21" s="55" t="str">
        <f t="shared" si="82"/>
        <v/>
      </c>
      <c r="CD21" s="55" t="str">
        <f t="shared" si="83"/>
        <v/>
      </c>
      <c r="CE21" s="55" t="str">
        <f t="shared" si="84"/>
        <v/>
      </c>
      <c r="CF21" s="55" t="str">
        <f t="shared" si="85"/>
        <v/>
      </c>
      <c r="CG21" s="55" t="str">
        <f t="shared" si="86"/>
        <v/>
      </c>
      <c r="CH21" s="55" t="str">
        <f t="shared" si="87"/>
        <v/>
      </c>
      <c r="CI21" s="55" t="str">
        <f t="shared" si="88"/>
        <v/>
      </c>
      <c r="CJ21" s="55" t="str">
        <f t="shared" si="89"/>
        <v/>
      </c>
      <c r="CK21" s="55" t="str">
        <f t="shared" si="90"/>
        <v/>
      </c>
      <c r="CL21" s="55" t="str">
        <f t="shared" si="91"/>
        <v/>
      </c>
      <c r="CM21" s="55" t="str">
        <f t="shared" si="92"/>
        <v/>
      </c>
      <c r="CN21" s="55" t="str">
        <f t="shared" si="93"/>
        <v/>
      </c>
      <c r="CO21" s="55" t="str">
        <f t="shared" si="94"/>
        <v/>
      </c>
      <c r="CP21" s="56" t="str">
        <f>IFERROR(IF($Y$2="DAILY",DATE(B20,1,1)-WEEKDAY(DATE(B20,1,1))+26*7,DATE(CR21,1,1)-WEEKDAY(DATE(CR21,1,1))+26*7),"")</f>
        <v/>
      </c>
      <c r="CQ21" s="3"/>
      <c r="CR21" s="3" t="str">
        <f>B12</f>
        <v/>
      </c>
    </row>
    <row r="22" spans="1:96" ht="21" customHeight="1" x14ac:dyDescent="0.25">
      <c r="A22" s="48" t="str">
        <f>IFERROR(IF($Y$2="DAILY","","11-12"),"")</f>
        <v/>
      </c>
      <c r="B22" s="49" t="str">
        <f>IFERROR(IF($Y$2="DAILY","",$B$10+12),"")</f>
        <v/>
      </c>
      <c r="C22" s="57">
        <f t="shared" ref="C22" si="98">IF($Y$2="DAILY",3,"")</f>
        <v>3</v>
      </c>
      <c r="D22" s="54" t="str">
        <f>IFERROR(IF($Y$2="DAILY",CP21+1,IF(AND(MONTH(DATE(B22-1,2,29))=2,WEEKDAY(DATE(B22-1,1,1))=7),DATE(B22-1,12,30),"")),"")</f>
        <v/>
      </c>
      <c r="E22" s="55" t="str">
        <f>IFERROR(IF($Y$2="DAILY",D22+1,DATE(B22,1,1)-WEEKDAY(DATE(B22,1,1),1)+7),"")</f>
        <v/>
      </c>
      <c r="F22" s="55" t="str">
        <f t="shared" si="96"/>
        <v/>
      </c>
      <c r="G22" s="55" t="str">
        <f t="shared" si="96"/>
        <v/>
      </c>
      <c r="H22" s="55" t="str">
        <f t="shared" si="96"/>
        <v/>
      </c>
      <c r="I22" s="55" t="str">
        <f t="shared" si="96"/>
        <v/>
      </c>
      <c r="J22" s="55" t="str">
        <f t="shared" si="96"/>
        <v/>
      </c>
      <c r="K22" s="55" t="str">
        <f t="shared" ref="K22:BD22" si="99">IFERROR(IF($Y$2="DAILY",J22+1,J22+7),"")</f>
        <v/>
      </c>
      <c r="L22" s="55" t="str">
        <f t="shared" si="99"/>
        <v/>
      </c>
      <c r="M22" s="55" t="str">
        <f t="shared" si="99"/>
        <v/>
      </c>
      <c r="N22" s="55" t="str">
        <f t="shared" si="99"/>
        <v/>
      </c>
      <c r="O22" s="55" t="str">
        <f t="shared" si="99"/>
        <v/>
      </c>
      <c r="P22" s="55" t="str">
        <f t="shared" si="99"/>
        <v/>
      </c>
      <c r="Q22" s="55" t="str">
        <f t="shared" si="99"/>
        <v/>
      </c>
      <c r="R22" s="55" t="str">
        <f t="shared" si="99"/>
        <v/>
      </c>
      <c r="S22" s="55" t="str">
        <f t="shared" si="99"/>
        <v/>
      </c>
      <c r="T22" s="55" t="str">
        <f t="shared" si="99"/>
        <v/>
      </c>
      <c r="U22" s="55" t="str">
        <f t="shared" si="99"/>
        <v/>
      </c>
      <c r="V22" s="55" t="str">
        <f t="shared" si="99"/>
        <v/>
      </c>
      <c r="W22" s="55" t="str">
        <f t="shared" si="99"/>
        <v/>
      </c>
      <c r="X22" s="55" t="str">
        <f t="shared" si="99"/>
        <v/>
      </c>
      <c r="Y22" s="55" t="str">
        <f t="shared" si="99"/>
        <v/>
      </c>
      <c r="Z22" s="55" t="str">
        <f t="shared" si="99"/>
        <v/>
      </c>
      <c r="AA22" s="55" t="str">
        <f t="shared" si="99"/>
        <v/>
      </c>
      <c r="AB22" s="55" t="str">
        <f t="shared" si="99"/>
        <v/>
      </c>
      <c r="AC22" s="55" t="str">
        <f t="shared" si="99"/>
        <v/>
      </c>
      <c r="AD22" s="55" t="str">
        <f t="shared" si="99"/>
        <v/>
      </c>
      <c r="AE22" s="55" t="str">
        <f t="shared" si="99"/>
        <v/>
      </c>
      <c r="AF22" s="55" t="str">
        <f t="shared" si="99"/>
        <v/>
      </c>
      <c r="AG22" s="55" t="str">
        <f t="shared" si="99"/>
        <v/>
      </c>
      <c r="AH22" s="55" t="str">
        <f t="shared" si="99"/>
        <v/>
      </c>
      <c r="AI22" s="55" t="str">
        <f t="shared" si="99"/>
        <v/>
      </c>
      <c r="AJ22" s="55" t="str">
        <f t="shared" si="99"/>
        <v/>
      </c>
      <c r="AK22" s="55" t="str">
        <f t="shared" si="99"/>
        <v/>
      </c>
      <c r="AL22" s="55" t="str">
        <f t="shared" si="99"/>
        <v/>
      </c>
      <c r="AM22" s="55" t="str">
        <f t="shared" si="99"/>
        <v/>
      </c>
      <c r="AN22" s="55" t="str">
        <f t="shared" si="99"/>
        <v/>
      </c>
      <c r="AO22" s="55" t="str">
        <f t="shared" si="99"/>
        <v/>
      </c>
      <c r="AP22" s="55" t="str">
        <f t="shared" si="99"/>
        <v/>
      </c>
      <c r="AQ22" s="55" t="str">
        <f t="shared" si="99"/>
        <v/>
      </c>
      <c r="AR22" s="55" t="str">
        <f t="shared" si="99"/>
        <v/>
      </c>
      <c r="AS22" s="55" t="str">
        <f t="shared" si="99"/>
        <v/>
      </c>
      <c r="AT22" s="55" t="str">
        <f t="shared" si="99"/>
        <v/>
      </c>
      <c r="AU22" s="55" t="str">
        <f t="shared" si="99"/>
        <v/>
      </c>
      <c r="AV22" s="55" t="str">
        <f t="shared" si="99"/>
        <v/>
      </c>
      <c r="AW22" s="55" t="str">
        <f t="shared" si="99"/>
        <v/>
      </c>
      <c r="AX22" s="55" t="str">
        <f t="shared" si="99"/>
        <v/>
      </c>
      <c r="AY22" s="55" t="str">
        <f t="shared" si="99"/>
        <v/>
      </c>
      <c r="AZ22" s="55" t="str">
        <f t="shared" si="99"/>
        <v/>
      </c>
      <c r="BA22" s="55" t="str">
        <f t="shared" si="99"/>
        <v/>
      </c>
      <c r="BB22" s="55" t="str">
        <f t="shared" si="99"/>
        <v/>
      </c>
      <c r="BC22" s="55" t="str">
        <f t="shared" si="99"/>
        <v/>
      </c>
      <c r="BD22" s="55" t="str">
        <f t="shared" si="99"/>
        <v/>
      </c>
      <c r="BE22" s="55" t="str">
        <f>IFERROR(IF($Y$2="DAILY",BD22+1,""),"")</f>
        <v/>
      </c>
      <c r="BF22" s="55" t="str">
        <f t="shared" si="59"/>
        <v/>
      </c>
      <c r="BG22" s="55" t="str">
        <f t="shared" si="60"/>
        <v/>
      </c>
      <c r="BH22" s="55" t="str">
        <f t="shared" si="61"/>
        <v/>
      </c>
      <c r="BI22" s="55" t="str">
        <f t="shared" si="62"/>
        <v/>
      </c>
      <c r="BJ22" s="55" t="str">
        <f t="shared" si="63"/>
        <v/>
      </c>
      <c r="BK22" s="55" t="str">
        <f t="shared" si="64"/>
        <v/>
      </c>
      <c r="BL22" s="55" t="str">
        <f t="shared" si="65"/>
        <v/>
      </c>
      <c r="BM22" s="55" t="str">
        <f t="shared" si="66"/>
        <v/>
      </c>
      <c r="BN22" s="55" t="str">
        <f t="shared" si="67"/>
        <v/>
      </c>
      <c r="BO22" s="55" t="str">
        <f t="shared" si="68"/>
        <v/>
      </c>
      <c r="BP22" s="55" t="str">
        <f t="shared" si="69"/>
        <v/>
      </c>
      <c r="BQ22" s="55" t="str">
        <f t="shared" si="70"/>
        <v/>
      </c>
      <c r="BR22" s="55" t="str">
        <f t="shared" si="71"/>
        <v/>
      </c>
      <c r="BS22" s="55" t="str">
        <f t="shared" si="72"/>
        <v/>
      </c>
      <c r="BT22" s="55" t="str">
        <f t="shared" si="73"/>
        <v/>
      </c>
      <c r="BU22" s="55" t="str">
        <f t="shared" si="74"/>
        <v/>
      </c>
      <c r="BV22" s="55" t="str">
        <f t="shared" si="75"/>
        <v/>
      </c>
      <c r="BW22" s="55" t="str">
        <f t="shared" si="76"/>
        <v/>
      </c>
      <c r="BX22" s="55" t="str">
        <f t="shared" si="77"/>
        <v/>
      </c>
      <c r="BY22" s="55" t="str">
        <f t="shared" si="78"/>
        <v/>
      </c>
      <c r="BZ22" s="55" t="str">
        <f t="shared" si="79"/>
        <v/>
      </c>
      <c r="CA22" s="55" t="str">
        <f t="shared" si="80"/>
        <v/>
      </c>
      <c r="CB22" s="55" t="str">
        <f t="shared" si="81"/>
        <v/>
      </c>
      <c r="CC22" s="55" t="str">
        <f t="shared" si="82"/>
        <v/>
      </c>
      <c r="CD22" s="55" t="str">
        <f t="shared" si="83"/>
        <v/>
      </c>
      <c r="CE22" s="55" t="str">
        <f t="shared" si="84"/>
        <v/>
      </c>
      <c r="CF22" s="55" t="str">
        <f t="shared" si="85"/>
        <v/>
      </c>
      <c r="CG22" s="55" t="str">
        <f t="shared" si="86"/>
        <v/>
      </c>
      <c r="CH22" s="55" t="str">
        <f t="shared" si="87"/>
        <v/>
      </c>
      <c r="CI22" s="55" t="str">
        <f t="shared" si="88"/>
        <v/>
      </c>
      <c r="CJ22" s="55" t="str">
        <f t="shared" si="89"/>
        <v/>
      </c>
      <c r="CK22" s="55" t="str">
        <f t="shared" si="90"/>
        <v/>
      </c>
      <c r="CL22" s="55" t="str">
        <f t="shared" si="91"/>
        <v/>
      </c>
      <c r="CM22" s="55" t="str">
        <f t="shared" si="92"/>
        <v/>
      </c>
      <c r="CN22" s="55" t="str">
        <f t="shared" si="93"/>
        <v/>
      </c>
      <c r="CO22" s="55" t="str">
        <f t="shared" si="94"/>
        <v/>
      </c>
      <c r="CP22" s="56" t="str">
        <f>IFERROR(IF($Y$2="DAILY",DATE(B20,1,1)-WEEKDAY(DATE(B20,1,1))+39*7,DATE(CR22,1,1)-WEEKDAY(DATE(CR22,1,1))+39*7),"")</f>
        <v/>
      </c>
      <c r="CQ22" s="3"/>
      <c r="CR22" s="3" t="str">
        <f>B12</f>
        <v/>
      </c>
    </row>
    <row r="23" spans="1:96" ht="21" customHeight="1" x14ac:dyDescent="0.25">
      <c r="A23" s="48" t="str">
        <f>IFERROR(IF($Y$2="DAILY","","12-13"),"")</f>
        <v/>
      </c>
      <c r="B23" s="49" t="str">
        <f>IFERROR(IF($Y$2="DAILY","",$B$10+13),"")</f>
        <v/>
      </c>
      <c r="C23" s="57">
        <f t="shared" ref="C23" si="100">IF($Y$2="DAILY",4,"")</f>
        <v>4</v>
      </c>
      <c r="D23" s="54" t="str">
        <f>IFERROR(IF($Y$2="DAILY",CP22+1,IF(AND(MONTH(DATE(B23-1,2,29))=2,WEEKDAY(DATE(B23-1,1,1))=7),DATE(B23-1,12,30),"")),"")</f>
        <v/>
      </c>
      <c r="E23" s="55" t="str">
        <f>IFERROR(IF($Y$2="DAILY",D23+1,DATE(B23,1,1)-WEEKDAY(DATE(B23,1,1),1)+7),"")</f>
        <v/>
      </c>
      <c r="F23" s="55" t="str">
        <f t="shared" si="96"/>
        <v/>
      </c>
      <c r="G23" s="55" t="str">
        <f t="shared" si="96"/>
        <v/>
      </c>
      <c r="H23" s="55" t="str">
        <f t="shared" si="96"/>
        <v/>
      </c>
      <c r="I23" s="55" t="str">
        <f t="shared" si="96"/>
        <v/>
      </c>
      <c r="J23" s="55" t="str">
        <f t="shared" si="96"/>
        <v/>
      </c>
      <c r="K23" s="55" t="str">
        <f t="shared" ref="K23:BD23" si="101">IFERROR(IF($Y$2="DAILY",J23+1,J23+7),"")</f>
        <v/>
      </c>
      <c r="L23" s="55" t="str">
        <f t="shared" si="101"/>
        <v/>
      </c>
      <c r="M23" s="55" t="str">
        <f t="shared" si="101"/>
        <v/>
      </c>
      <c r="N23" s="55" t="str">
        <f t="shared" si="101"/>
        <v/>
      </c>
      <c r="O23" s="55" t="str">
        <f t="shared" si="101"/>
        <v/>
      </c>
      <c r="P23" s="55" t="str">
        <f t="shared" si="101"/>
        <v/>
      </c>
      <c r="Q23" s="55" t="str">
        <f t="shared" si="101"/>
        <v/>
      </c>
      <c r="R23" s="55" t="str">
        <f t="shared" si="101"/>
        <v/>
      </c>
      <c r="S23" s="55" t="str">
        <f t="shared" si="101"/>
        <v/>
      </c>
      <c r="T23" s="55" t="str">
        <f t="shared" si="101"/>
        <v/>
      </c>
      <c r="U23" s="55" t="str">
        <f t="shared" si="101"/>
        <v/>
      </c>
      <c r="V23" s="55" t="str">
        <f t="shared" si="101"/>
        <v/>
      </c>
      <c r="W23" s="55" t="str">
        <f t="shared" si="101"/>
        <v/>
      </c>
      <c r="X23" s="55" t="str">
        <f t="shared" si="101"/>
        <v/>
      </c>
      <c r="Y23" s="55" t="str">
        <f t="shared" si="101"/>
        <v/>
      </c>
      <c r="Z23" s="55" t="str">
        <f t="shared" si="101"/>
        <v/>
      </c>
      <c r="AA23" s="55" t="str">
        <f t="shared" si="101"/>
        <v/>
      </c>
      <c r="AB23" s="55" t="str">
        <f t="shared" si="101"/>
        <v/>
      </c>
      <c r="AC23" s="55" t="str">
        <f t="shared" si="101"/>
        <v/>
      </c>
      <c r="AD23" s="55" t="str">
        <f t="shared" si="101"/>
        <v/>
      </c>
      <c r="AE23" s="55" t="str">
        <f t="shared" si="101"/>
        <v/>
      </c>
      <c r="AF23" s="55" t="str">
        <f t="shared" si="101"/>
        <v/>
      </c>
      <c r="AG23" s="55" t="str">
        <f t="shared" si="101"/>
        <v/>
      </c>
      <c r="AH23" s="55" t="str">
        <f t="shared" si="101"/>
        <v/>
      </c>
      <c r="AI23" s="55" t="str">
        <f t="shared" si="101"/>
        <v/>
      </c>
      <c r="AJ23" s="55" t="str">
        <f t="shared" si="101"/>
        <v/>
      </c>
      <c r="AK23" s="55" t="str">
        <f t="shared" si="101"/>
        <v/>
      </c>
      <c r="AL23" s="55" t="str">
        <f t="shared" si="101"/>
        <v/>
      </c>
      <c r="AM23" s="55" t="str">
        <f t="shared" si="101"/>
        <v/>
      </c>
      <c r="AN23" s="55" t="str">
        <f t="shared" si="101"/>
        <v/>
      </c>
      <c r="AO23" s="55" t="str">
        <f t="shared" si="101"/>
        <v/>
      </c>
      <c r="AP23" s="55" t="str">
        <f t="shared" si="101"/>
        <v/>
      </c>
      <c r="AQ23" s="55" t="str">
        <f t="shared" si="101"/>
        <v/>
      </c>
      <c r="AR23" s="55" t="str">
        <f t="shared" si="101"/>
        <v/>
      </c>
      <c r="AS23" s="55" t="str">
        <f t="shared" si="101"/>
        <v/>
      </c>
      <c r="AT23" s="55" t="str">
        <f t="shared" si="101"/>
        <v/>
      </c>
      <c r="AU23" s="55" t="str">
        <f t="shared" si="101"/>
        <v/>
      </c>
      <c r="AV23" s="55" t="str">
        <f t="shared" si="101"/>
        <v/>
      </c>
      <c r="AW23" s="55" t="str">
        <f t="shared" si="101"/>
        <v/>
      </c>
      <c r="AX23" s="55" t="str">
        <f t="shared" si="101"/>
        <v/>
      </c>
      <c r="AY23" s="55" t="str">
        <f t="shared" si="101"/>
        <v/>
      </c>
      <c r="AZ23" s="55" t="str">
        <f t="shared" si="101"/>
        <v/>
      </c>
      <c r="BA23" s="55" t="str">
        <f t="shared" si="101"/>
        <v/>
      </c>
      <c r="BB23" s="55" t="str">
        <f t="shared" si="101"/>
        <v/>
      </c>
      <c r="BC23" s="55" t="str">
        <f t="shared" si="101"/>
        <v/>
      </c>
      <c r="BD23" s="55" t="str">
        <f t="shared" si="101"/>
        <v/>
      </c>
      <c r="BE23" s="55" t="str">
        <f>IFERROR(IF($Y$2="DAILY",BD23+1,""),"")</f>
        <v/>
      </c>
      <c r="BF23" s="55" t="str">
        <f t="shared" si="59"/>
        <v/>
      </c>
      <c r="BG23" s="55" t="str">
        <f t="shared" si="60"/>
        <v/>
      </c>
      <c r="BH23" s="55" t="str">
        <f t="shared" si="61"/>
        <v/>
      </c>
      <c r="BI23" s="55" t="str">
        <f t="shared" si="62"/>
        <v/>
      </c>
      <c r="BJ23" s="55" t="str">
        <f t="shared" si="63"/>
        <v/>
      </c>
      <c r="BK23" s="55" t="str">
        <f t="shared" si="64"/>
        <v/>
      </c>
      <c r="BL23" s="55" t="str">
        <f t="shared" si="65"/>
        <v/>
      </c>
      <c r="BM23" s="55" t="str">
        <f t="shared" si="66"/>
        <v/>
      </c>
      <c r="BN23" s="55" t="str">
        <f t="shared" si="67"/>
        <v/>
      </c>
      <c r="BO23" s="55" t="str">
        <f t="shared" si="68"/>
        <v/>
      </c>
      <c r="BP23" s="55" t="str">
        <f t="shared" si="69"/>
        <v/>
      </c>
      <c r="BQ23" s="55" t="str">
        <f t="shared" si="70"/>
        <v/>
      </c>
      <c r="BR23" s="55" t="str">
        <f t="shared" si="71"/>
        <v/>
      </c>
      <c r="BS23" s="55" t="str">
        <f t="shared" si="72"/>
        <v/>
      </c>
      <c r="BT23" s="55" t="str">
        <f t="shared" si="73"/>
        <v/>
      </c>
      <c r="BU23" s="55" t="str">
        <f t="shared" si="74"/>
        <v/>
      </c>
      <c r="BV23" s="55" t="str">
        <f t="shared" si="75"/>
        <v/>
      </c>
      <c r="BW23" s="55" t="str">
        <f t="shared" si="76"/>
        <v/>
      </c>
      <c r="BX23" s="55" t="str">
        <f t="shared" si="77"/>
        <v/>
      </c>
      <c r="BY23" s="55" t="str">
        <f t="shared" si="78"/>
        <v/>
      </c>
      <c r="BZ23" s="55" t="str">
        <f t="shared" si="79"/>
        <v/>
      </c>
      <c r="CA23" s="55" t="str">
        <f t="shared" si="80"/>
        <v/>
      </c>
      <c r="CB23" s="55" t="str">
        <f t="shared" si="81"/>
        <v/>
      </c>
      <c r="CC23" s="55" t="str">
        <f t="shared" si="82"/>
        <v/>
      </c>
      <c r="CD23" s="55" t="str">
        <f t="shared" si="83"/>
        <v/>
      </c>
      <c r="CE23" s="55" t="str">
        <f t="shared" si="84"/>
        <v/>
      </c>
      <c r="CF23" s="55" t="str">
        <f t="shared" si="85"/>
        <v/>
      </c>
      <c r="CG23" s="55" t="str">
        <f t="shared" si="86"/>
        <v/>
      </c>
      <c r="CH23" s="55" t="str">
        <f t="shared" si="87"/>
        <v/>
      </c>
      <c r="CI23" s="55" t="str">
        <f t="shared" si="88"/>
        <v/>
      </c>
      <c r="CJ23" s="55" t="str">
        <f t="shared" si="89"/>
        <v/>
      </c>
      <c r="CK23" s="55" t="str">
        <f t="shared" si="90"/>
        <v/>
      </c>
      <c r="CL23" s="55" t="str">
        <f t="shared" si="91"/>
        <v/>
      </c>
      <c r="CM23" s="55" t="str">
        <f t="shared" si="92"/>
        <v/>
      </c>
      <c r="CN23" s="55" t="str">
        <f t="shared" si="93"/>
        <v/>
      </c>
      <c r="CO23" s="55" t="str">
        <f t="shared" si="94"/>
        <v/>
      </c>
      <c r="CP23" s="56" t="str">
        <f>IFERROR(IF($Y$2="DAILY",DATE(B20,1,1)-WEEKDAY(DATE(B20,1,1))+52*7,DATE(CR23,1,1)-WEEKDAY(DATE(CR23,1,1))+52*7),"")</f>
        <v/>
      </c>
      <c r="CQ23" s="3"/>
      <c r="CR23" s="3" t="str">
        <f>B12</f>
        <v/>
      </c>
    </row>
    <row r="24" spans="1:96" ht="21" customHeight="1" x14ac:dyDescent="0.25">
      <c r="A24" s="48" t="str">
        <f>IFERROR(IF($Y$2="DAILY","","13-14"),"")</f>
        <v/>
      </c>
      <c r="B24" s="49" t="str">
        <f>IFERROR(IF($Y$2="DAILY","",$B$10+14),"")</f>
        <v/>
      </c>
      <c r="C24" s="58"/>
      <c r="D24" s="54" t="str">
        <f>IFERROR(IF($Y$2="DAILY",IF(AND(MONTH(DATE(B20,2,29))=2,WEEKDAY(DATE(B20,1,1))=7),DATE(B20,12,24),""),IF(AND(MONTH(DATE(B24-1,2,29))=2,WEEKDAY(DATE(B24-1,1,1))=7),DATE(B24-1,12,30),"")),"")</f>
        <v/>
      </c>
      <c r="E24" s="55" t="str">
        <f>IFERROR(IF($Y$2="DAILY",IF(AND(MONTH(DATE(B20,2,29))=2,WEEKDAY(DATE(B20,1,1))=7),DATE(B20,12,25),""),DATE(B24,1,1)-WEEKDAY(DATE(B24,1,1),1)+7),"")</f>
        <v/>
      </c>
      <c r="F24" s="55" t="str">
        <f>IFERROR(IF($Y$2="DAILY",IF(AND(MONTH(DATE(B20,2,29))=2,WEEKDAY(DATE(B20,1,1))=7),DATE(B20,12,26),""),E24+7),"")</f>
        <v/>
      </c>
      <c r="G24" s="55" t="str">
        <f>IFERROR(IF($Y$2="DAILY",IF(AND(MONTH(DATE(B20,2,29))=2,WEEKDAY(DATE(B20,1,1))=7),DATE(B20,12,27),""),F24+7),"")</f>
        <v/>
      </c>
      <c r="H24" s="55" t="str">
        <f>IFERROR(IF($Y$2="DAILY",IF(AND(MONTH(DATE(B20,2,29))=2,WEEKDAY(DATE(B20,1,1))=7),DATE(B20,12,28),""),G24+7),"")</f>
        <v/>
      </c>
      <c r="I24" s="55" t="str">
        <f>IFERROR(IF($Y$2="DAILY",IF(AND(MONTH(DATE(B20,2,29))=2,WEEKDAY(DATE(B20,1,1))=7),DATE(B20,12,29),""),H24+7),"")</f>
        <v/>
      </c>
      <c r="J24" s="55" t="str">
        <f>IFERROR(IF($Y$2="DAILY",IF(AND(MONTH(DATE(B20,2,29))=2,WEEKDAY(DATE(B20,1,1))=7),DATE(B20,12,30),""),I24+7),"")</f>
        <v/>
      </c>
      <c r="K24" s="55" t="str">
        <f>IFERROR(IF($Y$2="DAILY","",J24+7),"")</f>
        <v/>
      </c>
      <c r="L24" s="55" t="str">
        <f>IFERROR(IF($Y$2="DAILY","",K24+7),"")</f>
        <v/>
      </c>
      <c r="M24" s="55" t="str">
        <f t="shared" ref="M24:BD24" si="102">IFERROR(IF($Y$2="DAILY","",L24+7),"")</f>
        <v/>
      </c>
      <c r="N24" s="55" t="str">
        <f t="shared" si="102"/>
        <v/>
      </c>
      <c r="O24" s="55" t="str">
        <f t="shared" si="102"/>
        <v/>
      </c>
      <c r="P24" s="55" t="str">
        <f t="shared" si="102"/>
        <v/>
      </c>
      <c r="Q24" s="55" t="str">
        <f t="shared" si="102"/>
        <v/>
      </c>
      <c r="R24" s="55" t="str">
        <f t="shared" si="102"/>
        <v/>
      </c>
      <c r="S24" s="55" t="str">
        <f t="shared" si="102"/>
        <v/>
      </c>
      <c r="T24" s="55" t="str">
        <f t="shared" si="102"/>
        <v/>
      </c>
      <c r="U24" s="55" t="str">
        <f t="shared" si="102"/>
        <v/>
      </c>
      <c r="V24" s="55" t="str">
        <f t="shared" si="102"/>
        <v/>
      </c>
      <c r="W24" s="55" t="str">
        <f t="shared" si="102"/>
        <v/>
      </c>
      <c r="X24" s="55" t="str">
        <f t="shared" si="102"/>
        <v/>
      </c>
      <c r="Y24" s="55" t="str">
        <f t="shared" si="102"/>
        <v/>
      </c>
      <c r="Z24" s="55" t="str">
        <f t="shared" si="102"/>
        <v/>
      </c>
      <c r="AA24" s="55" t="str">
        <f t="shared" si="102"/>
        <v/>
      </c>
      <c r="AB24" s="55" t="str">
        <f t="shared" si="102"/>
        <v/>
      </c>
      <c r="AC24" s="55" t="str">
        <f t="shared" si="102"/>
        <v/>
      </c>
      <c r="AD24" s="55" t="str">
        <f t="shared" si="102"/>
        <v/>
      </c>
      <c r="AE24" s="55" t="str">
        <f t="shared" si="102"/>
        <v/>
      </c>
      <c r="AF24" s="55" t="str">
        <f t="shared" si="102"/>
        <v/>
      </c>
      <c r="AG24" s="55" t="str">
        <f t="shared" si="102"/>
        <v/>
      </c>
      <c r="AH24" s="55" t="str">
        <f t="shared" si="102"/>
        <v/>
      </c>
      <c r="AI24" s="55" t="str">
        <f t="shared" si="102"/>
        <v/>
      </c>
      <c r="AJ24" s="55" t="str">
        <f t="shared" si="102"/>
        <v/>
      </c>
      <c r="AK24" s="55" t="str">
        <f t="shared" si="102"/>
        <v/>
      </c>
      <c r="AL24" s="55" t="str">
        <f t="shared" si="102"/>
        <v/>
      </c>
      <c r="AM24" s="55" t="str">
        <f t="shared" si="102"/>
        <v/>
      </c>
      <c r="AN24" s="55" t="str">
        <f t="shared" si="102"/>
        <v/>
      </c>
      <c r="AO24" s="55" t="str">
        <f t="shared" si="102"/>
        <v/>
      </c>
      <c r="AP24" s="55" t="str">
        <f t="shared" si="102"/>
        <v/>
      </c>
      <c r="AQ24" s="55" t="str">
        <f t="shared" si="102"/>
        <v/>
      </c>
      <c r="AR24" s="55" t="str">
        <f t="shared" si="102"/>
        <v/>
      </c>
      <c r="AS24" s="55" t="str">
        <f t="shared" si="102"/>
        <v/>
      </c>
      <c r="AT24" s="55" t="str">
        <f t="shared" si="102"/>
        <v/>
      </c>
      <c r="AU24" s="55" t="str">
        <f t="shared" si="102"/>
        <v/>
      </c>
      <c r="AV24" s="55" t="str">
        <f t="shared" si="102"/>
        <v/>
      </c>
      <c r="AW24" s="55" t="str">
        <f t="shared" si="102"/>
        <v/>
      </c>
      <c r="AX24" s="55" t="str">
        <f t="shared" si="102"/>
        <v/>
      </c>
      <c r="AY24" s="55" t="str">
        <f t="shared" si="102"/>
        <v/>
      </c>
      <c r="AZ24" s="55" t="str">
        <f t="shared" si="102"/>
        <v/>
      </c>
      <c r="BA24" s="55" t="str">
        <f t="shared" si="102"/>
        <v/>
      </c>
      <c r="BB24" s="55" t="str">
        <f t="shared" si="102"/>
        <v/>
      </c>
      <c r="BC24" s="55" t="str">
        <f t="shared" si="102"/>
        <v/>
      </c>
      <c r="BD24" s="55" t="str">
        <f t="shared" si="102"/>
        <v/>
      </c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6"/>
      <c r="CQ24" s="3"/>
      <c r="CR24" s="3" t="str">
        <f>B12</f>
        <v/>
      </c>
    </row>
    <row r="25" spans="1:96" ht="21" customHeight="1" x14ac:dyDescent="0.25">
      <c r="A25" s="48" t="str">
        <f>IFERROR(IF($Y$2="DAILY","2-3","14-15"),"")</f>
        <v>2-3</v>
      </c>
      <c r="B25" s="49" t="str">
        <f>IFERROR(IF($Y$2="DAILY",$B$10+3,$B$10+15),"")</f>
        <v/>
      </c>
      <c r="C25" s="57">
        <f t="shared" ref="C25" si="103">IF($Y$2="DAILY",1,"")</f>
        <v>1</v>
      </c>
      <c r="D25" s="54" t="str">
        <f>IFERROR(IF($Y$2="DAILY",DATE(B25,1,1)-WEEKDAY(DATE(B25,1,1),1)+1,IF(AND(MONTH(DATE(B25-1,2,29))=2,WEEKDAY(DATE(B25-1,1,1))=7),DATE(B25-1,12,30),"")),"")</f>
        <v/>
      </c>
      <c r="E25" s="55" t="str">
        <f>IFERROR(IF($Y$2="DAILY",DATE(B25,1,1)-WEEKDAY(DATE(B25,1,1),1)+2,DATE(B25,1,1)-WEEKDAY(DATE(B25,1,1),1)+7),"")</f>
        <v/>
      </c>
      <c r="F25" s="55" t="str">
        <f>IFERROR(IF($Y$2="DAILY",DATE(B25,1,1)-WEEKDAY(DATE(B25,1,1),1)+3,E25+7),"")</f>
        <v/>
      </c>
      <c r="G25" s="55" t="str">
        <f>IFERROR(IF($Y$2="DAILY",DATE(B25,1,1)-WEEKDAY(DATE(B25,1,1),1)+4,F25+7),"")</f>
        <v/>
      </c>
      <c r="H25" s="55" t="str">
        <f>IFERROR(IF($Y$2="DAILY",DATE(B25,1,1)-WEEKDAY(DATE(B25,1,1),1)+5,G25+7),"")</f>
        <v/>
      </c>
      <c r="I25" s="55" t="str">
        <f>IFERROR(IF($Y$2="DAILY",DATE(B25,1,1)-WEEKDAY(DATE(B25,1,1),1)+6,H25+7),"")</f>
        <v/>
      </c>
      <c r="J25" s="55" t="str">
        <f>IFERROR(IF($Y$2="DAILY",DATE(B25,1,1)-WEEKDAY(DATE(B25,1,1),1)+7,I25+7),"")</f>
        <v/>
      </c>
      <c r="K25" s="55" t="str">
        <f t="shared" ref="K25:BD25" si="104">IFERROR(IF($Y$2="DAILY",J25+1,J25+7),"")</f>
        <v/>
      </c>
      <c r="L25" s="55" t="str">
        <f t="shared" si="104"/>
        <v/>
      </c>
      <c r="M25" s="55" t="str">
        <f t="shared" si="104"/>
        <v/>
      </c>
      <c r="N25" s="55" t="str">
        <f t="shared" si="104"/>
        <v/>
      </c>
      <c r="O25" s="55" t="str">
        <f t="shared" si="104"/>
        <v/>
      </c>
      <c r="P25" s="55" t="str">
        <f t="shared" si="104"/>
        <v/>
      </c>
      <c r="Q25" s="55" t="str">
        <f t="shared" si="104"/>
        <v/>
      </c>
      <c r="R25" s="55" t="str">
        <f t="shared" si="104"/>
        <v/>
      </c>
      <c r="S25" s="55" t="str">
        <f t="shared" si="104"/>
        <v/>
      </c>
      <c r="T25" s="55" t="str">
        <f t="shared" si="104"/>
        <v/>
      </c>
      <c r="U25" s="55" t="str">
        <f t="shared" si="104"/>
        <v/>
      </c>
      <c r="V25" s="55" t="str">
        <f t="shared" si="104"/>
        <v/>
      </c>
      <c r="W25" s="55" t="str">
        <f t="shared" si="104"/>
        <v/>
      </c>
      <c r="X25" s="55" t="str">
        <f t="shared" si="104"/>
        <v/>
      </c>
      <c r="Y25" s="55" t="str">
        <f t="shared" si="104"/>
        <v/>
      </c>
      <c r="Z25" s="55" t="str">
        <f t="shared" si="104"/>
        <v/>
      </c>
      <c r="AA25" s="55" t="str">
        <f t="shared" si="104"/>
        <v/>
      </c>
      <c r="AB25" s="55" t="str">
        <f t="shared" si="104"/>
        <v/>
      </c>
      <c r="AC25" s="55" t="str">
        <f t="shared" si="104"/>
        <v/>
      </c>
      <c r="AD25" s="55" t="str">
        <f t="shared" si="104"/>
        <v/>
      </c>
      <c r="AE25" s="55" t="str">
        <f t="shared" si="104"/>
        <v/>
      </c>
      <c r="AF25" s="55" t="str">
        <f t="shared" si="104"/>
        <v/>
      </c>
      <c r="AG25" s="55" t="str">
        <f t="shared" si="104"/>
        <v/>
      </c>
      <c r="AH25" s="55" t="str">
        <f t="shared" si="104"/>
        <v/>
      </c>
      <c r="AI25" s="55" t="str">
        <f t="shared" si="104"/>
        <v/>
      </c>
      <c r="AJ25" s="55" t="str">
        <f t="shared" si="104"/>
        <v/>
      </c>
      <c r="AK25" s="55" t="str">
        <f t="shared" si="104"/>
        <v/>
      </c>
      <c r="AL25" s="55" t="str">
        <f t="shared" si="104"/>
        <v/>
      </c>
      <c r="AM25" s="55" t="str">
        <f t="shared" si="104"/>
        <v/>
      </c>
      <c r="AN25" s="55" t="str">
        <f t="shared" si="104"/>
        <v/>
      </c>
      <c r="AO25" s="55" t="str">
        <f t="shared" si="104"/>
        <v/>
      </c>
      <c r="AP25" s="55" t="str">
        <f t="shared" si="104"/>
        <v/>
      </c>
      <c r="AQ25" s="55" t="str">
        <f t="shared" si="104"/>
        <v/>
      </c>
      <c r="AR25" s="55" t="str">
        <f t="shared" si="104"/>
        <v/>
      </c>
      <c r="AS25" s="55" t="str">
        <f t="shared" si="104"/>
        <v/>
      </c>
      <c r="AT25" s="55" t="str">
        <f t="shared" si="104"/>
        <v/>
      </c>
      <c r="AU25" s="55" t="str">
        <f t="shared" si="104"/>
        <v/>
      </c>
      <c r="AV25" s="55" t="str">
        <f t="shared" si="104"/>
        <v/>
      </c>
      <c r="AW25" s="55" t="str">
        <f t="shared" si="104"/>
        <v/>
      </c>
      <c r="AX25" s="55" t="str">
        <f t="shared" si="104"/>
        <v/>
      </c>
      <c r="AY25" s="55" t="str">
        <f t="shared" si="104"/>
        <v/>
      </c>
      <c r="AZ25" s="55" t="str">
        <f t="shared" si="104"/>
        <v/>
      </c>
      <c r="BA25" s="55" t="str">
        <f t="shared" si="104"/>
        <v/>
      </c>
      <c r="BB25" s="55" t="str">
        <f t="shared" si="104"/>
        <v/>
      </c>
      <c r="BC25" s="55" t="str">
        <f t="shared" si="104"/>
        <v/>
      </c>
      <c r="BD25" s="55" t="str">
        <f t="shared" si="104"/>
        <v/>
      </c>
      <c r="BE25" s="55" t="str">
        <f>IFERROR(IF($Y$2="DAILY",BD25+1,""),"")</f>
        <v/>
      </c>
      <c r="BF25" s="55" t="str">
        <f t="shared" ref="BF25:BF28" si="105">IFERROR(BE25+1,"")</f>
        <v/>
      </c>
      <c r="BG25" s="55" t="str">
        <f t="shared" ref="BG25:BG28" si="106">IFERROR(BF25+1,"")</f>
        <v/>
      </c>
      <c r="BH25" s="55" t="str">
        <f t="shared" ref="BH25:BH28" si="107">IFERROR(BG25+1,"")</f>
        <v/>
      </c>
      <c r="BI25" s="55" t="str">
        <f t="shared" ref="BI25:BI28" si="108">IFERROR(BH25+1,"")</f>
        <v/>
      </c>
      <c r="BJ25" s="55" t="str">
        <f t="shared" ref="BJ25:BJ28" si="109">IFERROR(BI25+1,"")</f>
        <v/>
      </c>
      <c r="BK25" s="55" t="str">
        <f t="shared" ref="BK25:BK28" si="110">IFERROR(BJ25+1,"")</f>
        <v/>
      </c>
      <c r="BL25" s="55" t="str">
        <f t="shared" ref="BL25:BL28" si="111">IFERROR(BK25+1,"")</f>
        <v/>
      </c>
      <c r="BM25" s="55" t="str">
        <f t="shared" ref="BM25:BM28" si="112">IFERROR(BL25+1,"")</f>
        <v/>
      </c>
      <c r="BN25" s="55" t="str">
        <f t="shared" ref="BN25:BN28" si="113">IFERROR(BM25+1,"")</f>
        <v/>
      </c>
      <c r="BO25" s="55" t="str">
        <f t="shared" ref="BO25:BO28" si="114">IFERROR(BN25+1,"")</f>
        <v/>
      </c>
      <c r="BP25" s="55" t="str">
        <f t="shared" ref="BP25:BP28" si="115">IFERROR(BO25+1,"")</f>
        <v/>
      </c>
      <c r="BQ25" s="55" t="str">
        <f t="shared" ref="BQ25:BQ28" si="116">IFERROR(BP25+1,"")</f>
        <v/>
      </c>
      <c r="BR25" s="55" t="str">
        <f t="shared" ref="BR25:BR28" si="117">IFERROR(BQ25+1,"")</f>
        <v/>
      </c>
      <c r="BS25" s="55" t="str">
        <f t="shared" ref="BS25:BS28" si="118">IFERROR(BR25+1,"")</f>
        <v/>
      </c>
      <c r="BT25" s="55" t="str">
        <f t="shared" ref="BT25:BT28" si="119">IFERROR(BS25+1,"")</f>
        <v/>
      </c>
      <c r="BU25" s="55" t="str">
        <f t="shared" ref="BU25:BU28" si="120">IFERROR(BT25+1,"")</f>
        <v/>
      </c>
      <c r="BV25" s="55" t="str">
        <f t="shared" ref="BV25:BV28" si="121">IFERROR(BU25+1,"")</f>
        <v/>
      </c>
      <c r="BW25" s="55" t="str">
        <f t="shared" ref="BW25:BW28" si="122">IFERROR(BV25+1,"")</f>
        <v/>
      </c>
      <c r="BX25" s="55" t="str">
        <f t="shared" ref="BX25:BX28" si="123">IFERROR(BW25+1,"")</f>
        <v/>
      </c>
      <c r="BY25" s="55" t="str">
        <f t="shared" ref="BY25:BY28" si="124">IFERROR(BX25+1,"")</f>
        <v/>
      </c>
      <c r="BZ25" s="55" t="str">
        <f t="shared" ref="BZ25:BZ28" si="125">IFERROR(BY25+1,"")</f>
        <v/>
      </c>
      <c r="CA25" s="55" t="str">
        <f t="shared" ref="CA25:CA28" si="126">IFERROR(BZ25+1,"")</f>
        <v/>
      </c>
      <c r="CB25" s="55" t="str">
        <f t="shared" ref="CB25:CB28" si="127">IFERROR(CA25+1,"")</f>
        <v/>
      </c>
      <c r="CC25" s="55" t="str">
        <f t="shared" ref="CC25:CC28" si="128">IFERROR(CB25+1,"")</f>
        <v/>
      </c>
      <c r="CD25" s="55" t="str">
        <f t="shared" ref="CD25:CD28" si="129">IFERROR(CC25+1,"")</f>
        <v/>
      </c>
      <c r="CE25" s="55" t="str">
        <f t="shared" ref="CE25:CE28" si="130">IFERROR(CD25+1,"")</f>
        <v/>
      </c>
      <c r="CF25" s="55" t="str">
        <f t="shared" ref="CF25:CF28" si="131">IFERROR(CE25+1,"")</f>
        <v/>
      </c>
      <c r="CG25" s="55" t="str">
        <f t="shared" ref="CG25:CG28" si="132">IFERROR(CF25+1,"")</f>
        <v/>
      </c>
      <c r="CH25" s="55" t="str">
        <f t="shared" ref="CH25:CH28" si="133">IFERROR(CG25+1,"")</f>
        <v/>
      </c>
      <c r="CI25" s="55" t="str">
        <f t="shared" ref="CI25:CI28" si="134">IFERROR(CH25+1,"")</f>
        <v/>
      </c>
      <c r="CJ25" s="55" t="str">
        <f t="shared" ref="CJ25:CJ28" si="135">IFERROR(CI25+1,"")</f>
        <v/>
      </c>
      <c r="CK25" s="55" t="str">
        <f t="shared" ref="CK25:CK28" si="136">IFERROR(CJ25+1,"")</f>
        <v/>
      </c>
      <c r="CL25" s="55" t="str">
        <f t="shared" ref="CL25:CL28" si="137">IFERROR(CK25+1,"")</f>
        <v/>
      </c>
      <c r="CM25" s="55" t="str">
        <f t="shared" ref="CM25:CM28" si="138">IFERROR(CL25+1,"")</f>
        <v/>
      </c>
      <c r="CN25" s="55" t="str">
        <f t="shared" ref="CN25:CN28" si="139">IFERROR(CM25+1,"")</f>
        <v/>
      </c>
      <c r="CO25" s="55" t="str">
        <f t="shared" ref="CO25:CO28" si="140">IFERROR(CN25+1,"")</f>
        <v/>
      </c>
      <c r="CP25" s="56" t="str">
        <f>IFERROR(IF($Y$2="DAILY",DATE(B25,1,1)-WEEKDAY(DATE(B25,1,1))+13*7,DATE(CR25,1,1)-WEEKDAY(DATE(CR25,1,1))+13*7),"")</f>
        <v/>
      </c>
      <c r="CQ25" s="3"/>
      <c r="CR25" s="3" t="str">
        <f>B13</f>
        <v/>
      </c>
    </row>
    <row r="26" spans="1:96" ht="21" customHeight="1" x14ac:dyDescent="0.25">
      <c r="A26" s="48" t="str">
        <f>IFERROR(IF($Y$2="DAILY","","15-16"),"")</f>
        <v/>
      </c>
      <c r="B26" s="49" t="str">
        <f>IFERROR(IF($Y$2="DAILY","",$B$10+16),"")</f>
        <v/>
      </c>
      <c r="C26" s="57">
        <f t="shared" ref="C26" si="141">IF($Y$2="DAILY",2,"")</f>
        <v>2</v>
      </c>
      <c r="D26" s="54" t="str">
        <f>IFERROR(IF($Y$2="DAILY",CP25+1,IF(AND(MONTH(DATE(B26-1,2,29))=2,WEEKDAY(DATE(B26-1,1,1))=7),DATE(B26-1,12,30),"")),"")</f>
        <v/>
      </c>
      <c r="E26" s="55" t="str">
        <f>IFERROR(IF($Y$2="DAILY",D26+1,DATE(B26,1,1)-WEEKDAY(DATE(B26,1,1),1)+7),"")</f>
        <v/>
      </c>
      <c r="F26" s="55" t="str">
        <f t="shared" ref="F26:J28" si="142">IFERROR(IF($Y$2="DAILY",E26+1,E26+7),"")</f>
        <v/>
      </c>
      <c r="G26" s="55" t="str">
        <f t="shared" si="142"/>
        <v/>
      </c>
      <c r="H26" s="55" t="str">
        <f t="shared" si="142"/>
        <v/>
      </c>
      <c r="I26" s="55" t="str">
        <f t="shared" si="142"/>
        <v/>
      </c>
      <c r="J26" s="55" t="str">
        <f t="shared" si="142"/>
        <v/>
      </c>
      <c r="K26" s="55" t="str">
        <f t="shared" ref="K26:BD26" si="143">IFERROR(IF($Y$2="DAILY",J26+1,J26+7),"")</f>
        <v/>
      </c>
      <c r="L26" s="55" t="str">
        <f t="shared" si="143"/>
        <v/>
      </c>
      <c r="M26" s="55" t="str">
        <f t="shared" si="143"/>
        <v/>
      </c>
      <c r="N26" s="55" t="str">
        <f t="shared" si="143"/>
        <v/>
      </c>
      <c r="O26" s="55" t="str">
        <f t="shared" si="143"/>
        <v/>
      </c>
      <c r="P26" s="55" t="str">
        <f t="shared" si="143"/>
        <v/>
      </c>
      <c r="Q26" s="55" t="str">
        <f t="shared" si="143"/>
        <v/>
      </c>
      <c r="R26" s="55" t="str">
        <f t="shared" si="143"/>
        <v/>
      </c>
      <c r="S26" s="55" t="str">
        <f t="shared" si="143"/>
        <v/>
      </c>
      <c r="T26" s="55" t="str">
        <f t="shared" si="143"/>
        <v/>
      </c>
      <c r="U26" s="55" t="str">
        <f t="shared" si="143"/>
        <v/>
      </c>
      <c r="V26" s="55" t="str">
        <f t="shared" si="143"/>
        <v/>
      </c>
      <c r="W26" s="55" t="str">
        <f t="shared" si="143"/>
        <v/>
      </c>
      <c r="X26" s="55" t="str">
        <f t="shared" si="143"/>
        <v/>
      </c>
      <c r="Y26" s="55" t="str">
        <f t="shared" si="143"/>
        <v/>
      </c>
      <c r="Z26" s="55" t="str">
        <f t="shared" si="143"/>
        <v/>
      </c>
      <c r="AA26" s="55" t="str">
        <f t="shared" si="143"/>
        <v/>
      </c>
      <c r="AB26" s="55" t="str">
        <f t="shared" si="143"/>
        <v/>
      </c>
      <c r="AC26" s="55" t="str">
        <f t="shared" si="143"/>
        <v/>
      </c>
      <c r="AD26" s="55" t="str">
        <f t="shared" si="143"/>
        <v/>
      </c>
      <c r="AE26" s="55" t="str">
        <f t="shared" si="143"/>
        <v/>
      </c>
      <c r="AF26" s="55" t="str">
        <f t="shared" si="143"/>
        <v/>
      </c>
      <c r="AG26" s="55" t="str">
        <f t="shared" si="143"/>
        <v/>
      </c>
      <c r="AH26" s="55" t="str">
        <f t="shared" si="143"/>
        <v/>
      </c>
      <c r="AI26" s="55" t="str">
        <f t="shared" si="143"/>
        <v/>
      </c>
      <c r="AJ26" s="55" t="str">
        <f t="shared" si="143"/>
        <v/>
      </c>
      <c r="AK26" s="55" t="str">
        <f t="shared" si="143"/>
        <v/>
      </c>
      <c r="AL26" s="55" t="str">
        <f t="shared" si="143"/>
        <v/>
      </c>
      <c r="AM26" s="55" t="str">
        <f t="shared" si="143"/>
        <v/>
      </c>
      <c r="AN26" s="55" t="str">
        <f t="shared" si="143"/>
        <v/>
      </c>
      <c r="AO26" s="55" t="str">
        <f t="shared" si="143"/>
        <v/>
      </c>
      <c r="AP26" s="55" t="str">
        <f t="shared" si="143"/>
        <v/>
      </c>
      <c r="AQ26" s="55" t="str">
        <f t="shared" si="143"/>
        <v/>
      </c>
      <c r="AR26" s="55" t="str">
        <f t="shared" si="143"/>
        <v/>
      </c>
      <c r="AS26" s="55" t="str">
        <f t="shared" si="143"/>
        <v/>
      </c>
      <c r="AT26" s="55" t="str">
        <f t="shared" si="143"/>
        <v/>
      </c>
      <c r="AU26" s="55" t="str">
        <f t="shared" si="143"/>
        <v/>
      </c>
      <c r="AV26" s="55" t="str">
        <f t="shared" si="143"/>
        <v/>
      </c>
      <c r="AW26" s="55" t="str">
        <f t="shared" si="143"/>
        <v/>
      </c>
      <c r="AX26" s="55" t="str">
        <f t="shared" si="143"/>
        <v/>
      </c>
      <c r="AY26" s="55" t="str">
        <f t="shared" si="143"/>
        <v/>
      </c>
      <c r="AZ26" s="55" t="str">
        <f t="shared" si="143"/>
        <v/>
      </c>
      <c r="BA26" s="55" t="str">
        <f t="shared" si="143"/>
        <v/>
      </c>
      <c r="BB26" s="55" t="str">
        <f t="shared" si="143"/>
        <v/>
      </c>
      <c r="BC26" s="55" t="str">
        <f t="shared" si="143"/>
        <v/>
      </c>
      <c r="BD26" s="55" t="str">
        <f t="shared" si="143"/>
        <v/>
      </c>
      <c r="BE26" s="55" t="str">
        <f>IFERROR(IF($Y$2="DAILY",BD26+1,""),"")</f>
        <v/>
      </c>
      <c r="BF26" s="55" t="str">
        <f t="shared" si="105"/>
        <v/>
      </c>
      <c r="BG26" s="55" t="str">
        <f t="shared" si="106"/>
        <v/>
      </c>
      <c r="BH26" s="55" t="str">
        <f t="shared" si="107"/>
        <v/>
      </c>
      <c r="BI26" s="55" t="str">
        <f t="shared" si="108"/>
        <v/>
      </c>
      <c r="BJ26" s="55" t="str">
        <f t="shared" si="109"/>
        <v/>
      </c>
      <c r="BK26" s="55" t="str">
        <f t="shared" si="110"/>
        <v/>
      </c>
      <c r="BL26" s="55" t="str">
        <f t="shared" si="111"/>
        <v/>
      </c>
      <c r="BM26" s="55" t="str">
        <f t="shared" si="112"/>
        <v/>
      </c>
      <c r="BN26" s="55" t="str">
        <f t="shared" si="113"/>
        <v/>
      </c>
      <c r="BO26" s="55" t="str">
        <f t="shared" si="114"/>
        <v/>
      </c>
      <c r="BP26" s="55" t="str">
        <f t="shared" si="115"/>
        <v/>
      </c>
      <c r="BQ26" s="55" t="str">
        <f t="shared" si="116"/>
        <v/>
      </c>
      <c r="BR26" s="55" t="str">
        <f t="shared" si="117"/>
        <v/>
      </c>
      <c r="BS26" s="55" t="str">
        <f t="shared" si="118"/>
        <v/>
      </c>
      <c r="BT26" s="55" t="str">
        <f t="shared" si="119"/>
        <v/>
      </c>
      <c r="BU26" s="55" t="str">
        <f t="shared" si="120"/>
        <v/>
      </c>
      <c r="BV26" s="55" t="str">
        <f t="shared" si="121"/>
        <v/>
      </c>
      <c r="BW26" s="55" t="str">
        <f t="shared" si="122"/>
        <v/>
      </c>
      <c r="BX26" s="55" t="str">
        <f t="shared" si="123"/>
        <v/>
      </c>
      <c r="BY26" s="55" t="str">
        <f t="shared" si="124"/>
        <v/>
      </c>
      <c r="BZ26" s="55" t="str">
        <f t="shared" si="125"/>
        <v/>
      </c>
      <c r="CA26" s="55" t="str">
        <f t="shared" si="126"/>
        <v/>
      </c>
      <c r="CB26" s="55" t="str">
        <f t="shared" si="127"/>
        <v/>
      </c>
      <c r="CC26" s="55" t="str">
        <f t="shared" si="128"/>
        <v/>
      </c>
      <c r="CD26" s="55" t="str">
        <f t="shared" si="129"/>
        <v/>
      </c>
      <c r="CE26" s="55" t="str">
        <f t="shared" si="130"/>
        <v/>
      </c>
      <c r="CF26" s="55" t="str">
        <f t="shared" si="131"/>
        <v/>
      </c>
      <c r="CG26" s="55" t="str">
        <f t="shared" si="132"/>
        <v/>
      </c>
      <c r="CH26" s="55" t="str">
        <f t="shared" si="133"/>
        <v/>
      </c>
      <c r="CI26" s="55" t="str">
        <f t="shared" si="134"/>
        <v/>
      </c>
      <c r="CJ26" s="55" t="str">
        <f t="shared" si="135"/>
        <v/>
      </c>
      <c r="CK26" s="55" t="str">
        <f t="shared" si="136"/>
        <v/>
      </c>
      <c r="CL26" s="55" t="str">
        <f t="shared" si="137"/>
        <v/>
      </c>
      <c r="CM26" s="55" t="str">
        <f t="shared" si="138"/>
        <v/>
      </c>
      <c r="CN26" s="55" t="str">
        <f t="shared" si="139"/>
        <v/>
      </c>
      <c r="CO26" s="55" t="str">
        <f t="shared" si="140"/>
        <v/>
      </c>
      <c r="CP26" s="56" t="str">
        <f>IFERROR(IF($Y$2="DAILY",DATE(B25,1,1)-WEEKDAY(DATE(B25,1,1))+26*7,DATE(CR26,1,1)-WEEKDAY(DATE(CR26,1,1))+26*7),"")</f>
        <v/>
      </c>
      <c r="CQ26" s="3"/>
      <c r="CR26" s="3" t="str">
        <f>B13</f>
        <v/>
      </c>
    </row>
    <row r="27" spans="1:96" ht="21" customHeight="1" x14ac:dyDescent="0.25">
      <c r="A27" s="48" t="str">
        <f>IFERROR(IF($Y$2="DAILY","","16-17"),"")</f>
        <v/>
      </c>
      <c r="B27" s="49" t="str">
        <f>IFERROR(IF($Y$2="DAILY","",$B$10+17),"")</f>
        <v/>
      </c>
      <c r="C27" s="57">
        <f t="shared" ref="C27" si="144">IF($Y$2="DAILY",3,"")</f>
        <v>3</v>
      </c>
      <c r="D27" s="54" t="str">
        <f>IFERROR(IF($Y$2="DAILY",CP26+1,IF(AND(MONTH(DATE(B27-1,2,29))=2,WEEKDAY(DATE(B27-1,1,1))=7),DATE(B27-1,12,30),"")),"")</f>
        <v/>
      </c>
      <c r="E27" s="55" t="str">
        <f>IFERROR(IF($Y$2="DAILY",D27+1,DATE(B27,1,1)-WEEKDAY(DATE(B27,1,1),1)+7),"")</f>
        <v/>
      </c>
      <c r="F27" s="55" t="str">
        <f t="shared" si="142"/>
        <v/>
      </c>
      <c r="G27" s="55" t="str">
        <f t="shared" si="142"/>
        <v/>
      </c>
      <c r="H27" s="55" t="str">
        <f t="shared" si="142"/>
        <v/>
      </c>
      <c r="I27" s="55" t="str">
        <f t="shared" si="142"/>
        <v/>
      </c>
      <c r="J27" s="55" t="str">
        <f t="shared" si="142"/>
        <v/>
      </c>
      <c r="K27" s="55" t="str">
        <f t="shared" ref="K27:BD27" si="145">IFERROR(IF($Y$2="DAILY",J27+1,J27+7),"")</f>
        <v/>
      </c>
      <c r="L27" s="55" t="str">
        <f t="shared" si="145"/>
        <v/>
      </c>
      <c r="M27" s="55" t="str">
        <f t="shared" si="145"/>
        <v/>
      </c>
      <c r="N27" s="55" t="str">
        <f t="shared" si="145"/>
        <v/>
      </c>
      <c r="O27" s="55" t="str">
        <f t="shared" si="145"/>
        <v/>
      </c>
      <c r="P27" s="55" t="str">
        <f t="shared" si="145"/>
        <v/>
      </c>
      <c r="Q27" s="55" t="str">
        <f t="shared" si="145"/>
        <v/>
      </c>
      <c r="R27" s="55" t="str">
        <f t="shared" si="145"/>
        <v/>
      </c>
      <c r="S27" s="55" t="str">
        <f t="shared" si="145"/>
        <v/>
      </c>
      <c r="T27" s="55" t="str">
        <f t="shared" si="145"/>
        <v/>
      </c>
      <c r="U27" s="55" t="str">
        <f t="shared" si="145"/>
        <v/>
      </c>
      <c r="V27" s="55" t="str">
        <f t="shared" si="145"/>
        <v/>
      </c>
      <c r="W27" s="55" t="str">
        <f t="shared" si="145"/>
        <v/>
      </c>
      <c r="X27" s="55" t="str">
        <f t="shared" si="145"/>
        <v/>
      </c>
      <c r="Y27" s="55" t="str">
        <f t="shared" si="145"/>
        <v/>
      </c>
      <c r="Z27" s="55" t="str">
        <f t="shared" si="145"/>
        <v/>
      </c>
      <c r="AA27" s="55" t="str">
        <f t="shared" si="145"/>
        <v/>
      </c>
      <c r="AB27" s="55" t="str">
        <f t="shared" si="145"/>
        <v/>
      </c>
      <c r="AC27" s="55" t="str">
        <f t="shared" si="145"/>
        <v/>
      </c>
      <c r="AD27" s="55" t="str">
        <f t="shared" si="145"/>
        <v/>
      </c>
      <c r="AE27" s="55" t="str">
        <f t="shared" si="145"/>
        <v/>
      </c>
      <c r="AF27" s="55" t="str">
        <f t="shared" si="145"/>
        <v/>
      </c>
      <c r="AG27" s="55" t="str">
        <f t="shared" si="145"/>
        <v/>
      </c>
      <c r="AH27" s="55" t="str">
        <f t="shared" si="145"/>
        <v/>
      </c>
      <c r="AI27" s="55" t="str">
        <f t="shared" si="145"/>
        <v/>
      </c>
      <c r="AJ27" s="55" t="str">
        <f t="shared" si="145"/>
        <v/>
      </c>
      <c r="AK27" s="55" t="str">
        <f t="shared" si="145"/>
        <v/>
      </c>
      <c r="AL27" s="55" t="str">
        <f t="shared" si="145"/>
        <v/>
      </c>
      <c r="AM27" s="55" t="str">
        <f t="shared" si="145"/>
        <v/>
      </c>
      <c r="AN27" s="55" t="str">
        <f t="shared" si="145"/>
        <v/>
      </c>
      <c r="AO27" s="55" t="str">
        <f t="shared" si="145"/>
        <v/>
      </c>
      <c r="AP27" s="55" t="str">
        <f t="shared" si="145"/>
        <v/>
      </c>
      <c r="AQ27" s="55" t="str">
        <f t="shared" si="145"/>
        <v/>
      </c>
      <c r="AR27" s="55" t="str">
        <f t="shared" si="145"/>
        <v/>
      </c>
      <c r="AS27" s="55" t="str">
        <f t="shared" si="145"/>
        <v/>
      </c>
      <c r="AT27" s="55" t="str">
        <f t="shared" si="145"/>
        <v/>
      </c>
      <c r="AU27" s="55" t="str">
        <f t="shared" si="145"/>
        <v/>
      </c>
      <c r="AV27" s="55" t="str">
        <f t="shared" si="145"/>
        <v/>
      </c>
      <c r="AW27" s="55" t="str">
        <f t="shared" si="145"/>
        <v/>
      </c>
      <c r="AX27" s="55" t="str">
        <f t="shared" si="145"/>
        <v/>
      </c>
      <c r="AY27" s="55" t="str">
        <f t="shared" si="145"/>
        <v/>
      </c>
      <c r="AZ27" s="55" t="str">
        <f t="shared" si="145"/>
        <v/>
      </c>
      <c r="BA27" s="55" t="str">
        <f t="shared" si="145"/>
        <v/>
      </c>
      <c r="BB27" s="55" t="str">
        <f t="shared" si="145"/>
        <v/>
      </c>
      <c r="BC27" s="55" t="str">
        <f t="shared" si="145"/>
        <v/>
      </c>
      <c r="BD27" s="55" t="str">
        <f t="shared" si="145"/>
        <v/>
      </c>
      <c r="BE27" s="55" t="str">
        <f>IFERROR(IF($Y$2="DAILY",BD27+1,""),"")</f>
        <v/>
      </c>
      <c r="BF27" s="55" t="str">
        <f t="shared" si="105"/>
        <v/>
      </c>
      <c r="BG27" s="55" t="str">
        <f t="shared" si="106"/>
        <v/>
      </c>
      <c r="BH27" s="55" t="str">
        <f t="shared" si="107"/>
        <v/>
      </c>
      <c r="BI27" s="55" t="str">
        <f t="shared" si="108"/>
        <v/>
      </c>
      <c r="BJ27" s="55" t="str">
        <f t="shared" si="109"/>
        <v/>
      </c>
      <c r="BK27" s="55" t="str">
        <f t="shared" si="110"/>
        <v/>
      </c>
      <c r="BL27" s="55" t="str">
        <f t="shared" si="111"/>
        <v/>
      </c>
      <c r="BM27" s="55" t="str">
        <f t="shared" si="112"/>
        <v/>
      </c>
      <c r="BN27" s="55" t="str">
        <f t="shared" si="113"/>
        <v/>
      </c>
      <c r="BO27" s="55" t="str">
        <f t="shared" si="114"/>
        <v/>
      </c>
      <c r="BP27" s="55" t="str">
        <f t="shared" si="115"/>
        <v/>
      </c>
      <c r="BQ27" s="55" t="str">
        <f t="shared" si="116"/>
        <v/>
      </c>
      <c r="BR27" s="55" t="str">
        <f t="shared" si="117"/>
        <v/>
      </c>
      <c r="BS27" s="55" t="str">
        <f t="shared" si="118"/>
        <v/>
      </c>
      <c r="BT27" s="55" t="str">
        <f t="shared" si="119"/>
        <v/>
      </c>
      <c r="BU27" s="55" t="str">
        <f t="shared" si="120"/>
        <v/>
      </c>
      <c r="BV27" s="55" t="str">
        <f t="shared" si="121"/>
        <v/>
      </c>
      <c r="BW27" s="55" t="str">
        <f t="shared" si="122"/>
        <v/>
      </c>
      <c r="BX27" s="55" t="str">
        <f t="shared" si="123"/>
        <v/>
      </c>
      <c r="BY27" s="55" t="str">
        <f t="shared" si="124"/>
        <v/>
      </c>
      <c r="BZ27" s="55" t="str">
        <f t="shared" si="125"/>
        <v/>
      </c>
      <c r="CA27" s="55" t="str">
        <f t="shared" si="126"/>
        <v/>
      </c>
      <c r="CB27" s="55" t="str">
        <f t="shared" si="127"/>
        <v/>
      </c>
      <c r="CC27" s="55" t="str">
        <f t="shared" si="128"/>
        <v/>
      </c>
      <c r="CD27" s="55" t="str">
        <f t="shared" si="129"/>
        <v/>
      </c>
      <c r="CE27" s="55" t="str">
        <f t="shared" si="130"/>
        <v/>
      </c>
      <c r="CF27" s="55" t="str">
        <f t="shared" si="131"/>
        <v/>
      </c>
      <c r="CG27" s="55" t="str">
        <f t="shared" si="132"/>
        <v/>
      </c>
      <c r="CH27" s="55" t="str">
        <f t="shared" si="133"/>
        <v/>
      </c>
      <c r="CI27" s="55" t="str">
        <f t="shared" si="134"/>
        <v/>
      </c>
      <c r="CJ27" s="55" t="str">
        <f t="shared" si="135"/>
        <v/>
      </c>
      <c r="CK27" s="55" t="str">
        <f t="shared" si="136"/>
        <v/>
      </c>
      <c r="CL27" s="55" t="str">
        <f t="shared" si="137"/>
        <v/>
      </c>
      <c r="CM27" s="55" t="str">
        <f t="shared" si="138"/>
        <v/>
      </c>
      <c r="CN27" s="55" t="str">
        <f t="shared" si="139"/>
        <v/>
      </c>
      <c r="CO27" s="55" t="str">
        <f t="shared" si="140"/>
        <v/>
      </c>
      <c r="CP27" s="56" t="str">
        <f>IFERROR(IF($Y$2="DAILY",DATE(B25,1,1)-WEEKDAY(DATE(B25,1,1))+39*7,DATE(CR27,1,1)-WEEKDAY(DATE(CR27,1,1))+39*7),"")</f>
        <v/>
      </c>
      <c r="CQ27" s="3"/>
      <c r="CR27" s="3" t="str">
        <f>B13</f>
        <v/>
      </c>
    </row>
    <row r="28" spans="1:96" ht="21" customHeight="1" x14ac:dyDescent="0.25">
      <c r="A28" s="48" t="str">
        <f>IFERROR(IF($Y$2="DAILY","","17-18"),"")</f>
        <v/>
      </c>
      <c r="B28" s="49" t="str">
        <f>IFERROR(IF($Y$2="DAILY","",$B$10+18),"")</f>
        <v/>
      </c>
      <c r="C28" s="57">
        <f t="shared" ref="C28" si="146">IF($Y$2="DAILY",4,"")</f>
        <v>4</v>
      </c>
      <c r="D28" s="54" t="str">
        <f>IFERROR(IF($Y$2="DAILY",CP27+1,IF(AND(MONTH(DATE(B28-1,2,29))=2,WEEKDAY(DATE(B28-1,1,1))=7),DATE(B28-1,12,30),"")),"")</f>
        <v/>
      </c>
      <c r="E28" s="55" t="str">
        <f>IFERROR(IF($Y$2="DAILY",D28+1,DATE(B28,1,1)-WEEKDAY(DATE(B28,1,1),1)+7),"")</f>
        <v/>
      </c>
      <c r="F28" s="55" t="str">
        <f t="shared" si="142"/>
        <v/>
      </c>
      <c r="G28" s="55" t="str">
        <f t="shared" si="142"/>
        <v/>
      </c>
      <c r="H28" s="55" t="str">
        <f t="shared" si="142"/>
        <v/>
      </c>
      <c r="I28" s="55" t="str">
        <f t="shared" si="142"/>
        <v/>
      </c>
      <c r="J28" s="55" t="str">
        <f t="shared" si="142"/>
        <v/>
      </c>
      <c r="K28" s="55" t="str">
        <f t="shared" ref="K28:BD28" si="147">IFERROR(IF($Y$2="DAILY",J28+1,J28+7),"")</f>
        <v/>
      </c>
      <c r="L28" s="55" t="str">
        <f t="shared" si="147"/>
        <v/>
      </c>
      <c r="M28" s="55" t="str">
        <f t="shared" si="147"/>
        <v/>
      </c>
      <c r="N28" s="55" t="str">
        <f t="shared" si="147"/>
        <v/>
      </c>
      <c r="O28" s="55" t="str">
        <f t="shared" si="147"/>
        <v/>
      </c>
      <c r="P28" s="55" t="str">
        <f t="shared" si="147"/>
        <v/>
      </c>
      <c r="Q28" s="55" t="str">
        <f t="shared" si="147"/>
        <v/>
      </c>
      <c r="R28" s="55" t="str">
        <f t="shared" si="147"/>
        <v/>
      </c>
      <c r="S28" s="55" t="str">
        <f t="shared" si="147"/>
        <v/>
      </c>
      <c r="T28" s="55" t="str">
        <f t="shared" si="147"/>
        <v/>
      </c>
      <c r="U28" s="55" t="str">
        <f t="shared" si="147"/>
        <v/>
      </c>
      <c r="V28" s="55" t="str">
        <f t="shared" si="147"/>
        <v/>
      </c>
      <c r="W28" s="55" t="str">
        <f t="shared" si="147"/>
        <v/>
      </c>
      <c r="X28" s="55" t="str">
        <f t="shared" si="147"/>
        <v/>
      </c>
      <c r="Y28" s="55" t="str">
        <f t="shared" si="147"/>
        <v/>
      </c>
      <c r="Z28" s="55" t="str">
        <f t="shared" si="147"/>
        <v/>
      </c>
      <c r="AA28" s="55" t="str">
        <f t="shared" si="147"/>
        <v/>
      </c>
      <c r="AB28" s="55" t="str">
        <f t="shared" si="147"/>
        <v/>
      </c>
      <c r="AC28" s="55" t="str">
        <f t="shared" si="147"/>
        <v/>
      </c>
      <c r="AD28" s="55" t="str">
        <f t="shared" si="147"/>
        <v/>
      </c>
      <c r="AE28" s="55" t="str">
        <f t="shared" si="147"/>
        <v/>
      </c>
      <c r="AF28" s="55" t="str">
        <f t="shared" si="147"/>
        <v/>
      </c>
      <c r="AG28" s="55" t="str">
        <f t="shared" si="147"/>
        <v/>
      </c>
      <c r="AH28" s="55" t="str">
        <f t="shared" si="147"/>
        <v/>
      </c>
      <c r="AI28" s="55" t="str">
        <f t="shared" si="147"/>
        <v/>
      </c>
      <c r="AJ28" s="55" t="str">
        <f t="shared" si="147"/>
        <v/>
      </c>
      <c r="AK28" s="55" t="str">
        <f t="shared" si="147"/>
        <v/>
      </c>
      <c r="AL28" s="55" t="str">
        <f t="shared" si="147"/>
        <v/>
      </c>
      <c r="AM28" s="55" t="str">
        <f t="shared" si="147"/>
        <v/>
      </c>
      <c r="AN28" s="55" t="str">
        <f t="shared" si="147"/>
        <v/>
      </c>
      <c r="AO28" s="55" t="str">
        <f t="shared" si="147"/>
        <v/>
      </c>
      <c r="AP28" s="55" t="str">
        <f t="shared" si="147"/>
        <v/>
      </c>
      <c r="AQ28" s="55" t="str">
        <f t="shared" si="147"/>
        <v/>
      </c>
      <c r="AR28" s="55" t="str">
        <f t="shared" si="147"/>
        <v/>
      </c>
      <c r="AS28" s="55" t="str">
        <f t="shared" si="147"/>
        <v/>
      </c>
      <c r="AT28" s="55" t="str">
        <f t="shared" si="147"/>
        <v/>
      </c>
      <c r="AU28" s="55" t="str">
        <f t="shared" si="147"/>
        <v/>
      </c>
      <c r="AV28" s="55" t="str">
        <f t="shared" si="147"/>
        <v/>
      </c>
      <c r="AW28" s="55" t="str">
        <f t="shared" si="147"/>
        <v/>
      </c>
      <c r="AX28" s="55" t="str">
        <f t="shared" si="147"/>
        <v/>
      </c>
      <c r="AY28" s="55" t="str">
        <f t="shared" si="147"/>
        <v/>
      </c>
      <c r="AZ28" s="55" t="str">
        <f t="shared" si="147"/>
        <v/>
      </c>
      <c r="BA28" s="55" t="str">
        <f t="shared" si="147"/>
        <v/>
      </c>
      <c r="BB28" s="55" t="str">
        <f t="shared" si="147"/>
        <v/>
      </c>
      <c r="BC28" s="55" t="str">
        <f t="shared" si="147"/>
        <v/>
      </c>
      <c r="BD28" s="55" t="str">
        <f t="shared" si="147"/>
        <v/>
      </c>
      <c r="BE28" s="55" t="str">
        <f>IFERROR(IF($Y$2="DAILY",BD28+1,""),"")</f>
        <v/>
      </c>
      <c r="BF28" s="55" t="str">
        <f t="shared" si="105"/>
        <v/>
      </c>
      <c r="BG28" s="55" t="str">
        <f t="shared" si="106"/>
        <v/>
      </c>
      <c r="BH28" s="55" t="str">
        <f t="shared" si="107"/>
        <v/>
      </c>
      <c r="BI28" s="55" t="str">
        <f t="shared" si="108"/>
        <v/>
      </c>
      <c r="BJ28" s="55" t="str">
        <f t="shared" si="109"/>
        <v/>
      </c>
      <c r="BK28" s="55" t="str">
        <f t="shared" si="110"/>
        <v/>
      </c>
      <c r="BL28" s="55" t="str">
        <f t="shared" si="111"/>
        <v/>
      </c>
      <c r="BM28" s="55" t="str">
        <f t="shared" si="112"/>
        <v/>
      </c>
      <c r="BN28" s="55" t="str">
        <f t="shared" si="113"/>
        <v/>
      </c>
      <c r="BO28" s="55" t="str">
        <f t="shared" si="114"/>
        <v/>
      </c>
      <c r="BP28" s="55" t="str">
        <f t="shared" si="115"/>
        <v/>
      </c>
      <c r="BQ28" s="55" t="str">
        <f t="shared" si="116"/>
        <v/>
      </c>
      <c r="BR28" s="55" t="str">
        <f t="shared" si="117"/>
        <v/>
      </c>
      <c r="BS28" s="55" t="str">
        <f t="shared" si="118"/>
        <v/>
      </c>
      <c r="BT28" s="55" t="str">
        <f t="shared" si="119"/>
        <v/>
      </c>
      <c r="BU28" s="55" t="str">
        <f t="shared" si="120"/>
        <v/>
      </c>
      <c r="BV28" s="55" t="str">
        <f t="shared" si="121"/>
        <v/>
      </c>
      <c r="BW28" s="55" t="str">
        <f t="shared" si="122"/>
        <v/>
      </c>
      <c r="BX28" s="55" t="str">
        <f t="shared" si="123"/>
        <v/>
      </c>
      <c r="BY28" s="55" t="str">
        <f t="shared" si="124"/>
        <v/>
      </c>
      <c r="BZ28" s="55" t="str">
        <f t="shared" si="125"/>
        <v/>
      </c>
      <c r="CA28" s="55" t="str">
        <f t="shared" si="126"/>
        <v/>
      </c>
      <c r="CB28" s="55" t="str">
        <f t="shared" si="127"/>
        <v/>
      </c>
      <c r="CC28" s="55" t="str">
        <f t="shared" si="128"/>
        <v/>
      </c>
      <c r="CD28" s="55" t="str">
        <f t="shared" si="129"/>
        <v/>
      </c>
      <c r="CE28" s="55" t="str">
        <f t="shared" si="130"/>
        <v/>
      </c>
      <c r="CF28" s="55" t="str">
        <f t="shared" si="131"/>
        <v/>
      </c>
      <c r="CG28" s="55" t="str">
        <f t="shared" si="132"/>
        <v/>
      </c>
      <c r="CH28" s="55" t="str">
        <f t="shared" si="133"/>
        <v/>
      </c>
      <c r="CI28" s="55" t="str">
        <f t="shared" si="134"/>
        <v/>
      </c>
      <c r="CJ28" s="55" t="str">
        <f t="shared" si="135"/>
        <v/>
      </c>
      <c r="CK28" s="55" t="str">
        <f t="shared" si="136"/>
        <v/>
      </c>
      <c r="CL28" s="55" t="str">
        <f t="shared" si="137"/>
        <v/>
      </c>
      <c r="CM28" s="55" t="str">
        <f t="shared" si="138"/>
        <v/>
      </c>
      <c r="CN28" s="55" t="str">
        <f t="shared" si="139"/>
        <v/>
      </c>
      <c r="CO28" s="55" t="str">
        <f t="shared" si="140"/>
        <v/>
      </c>
      <c r="CP28" s="56" t="str">
        <f>IFERROR(IF($Y$2="DAILY",DATE(B25,1,1)-WEEKDAY(DATE(B25,1,1))+52*7,DATE(CR28,1,1)-WEEKDAY(DATE(CR28,1,1))+52*7),"")</f>
        <v/>
      </c>
      <c r="CQ28" s="3"/>
      <c r="CR28" s="3" t="str">
        <f>B13</f>
        <v/>
      </c>
    </row>
    <row r="29" spans="1:96" ht="21" customHeight="1" x14ac:dyDescent="0.25">
      <c r="A29" s="48" t="str">
        <f>IFERROR(IF($Y$2="DAILY","","18-19"),"")</f>
        <v/>
      </c>
      <c r="B29" s="49" t="str">
        <f>IFERROR(IF($Y$2="DAILY","",$B$10+19),"")</f>
        <v/>
      </c>
      <c r="C29" s="58"/>
      <c r="D29" s="54" t="str">
        <f>IFERROR(IF($Y$2="DAILY",IF(AND(MONTH(DATE(B25,2,29))=2,WEEKDAY(DATE(B25,1,1))=7),DATE(B25,12,24),""),IF(AND(MONTH(DATE(B29-1,2,29))=2,WEEKDAY(DATE(B29-1,1,1))=7),DATE(B29-1,12,30),"")),"")</f>
        <v/>
      </c>
      <c r="E29" s="55" t="str">
        <f>IFERROR(IF($Y$2="DAILY",IF(AND(MONTH(DATE(B25,2,29))=2,WEEKDAY(DATE(B25,1,1))=7),DATE(B25,12,25),""),DATE(B29,1,1)-WEEKDAY(DATE(B29,1,1),1)+7),"")</f>
        <v/>
      </c>
      <c r="F29" s="55" t="str">
        <f>IFERROR(IF($Y$2="DAILY",IF(AND(MONTH(DATE(B25,2,29))=2,WEEKDAY(DATE(B25,1,1))=7),DATE(B25,12,26),""),E29+7),"")</f>
        <v/>
      </c>
      <c r="G29" s="55" t="str">
        <f>IFERROR(IF($Y$2="DAILY",IF(AND(MONTH(DATE(B25,2,29))=2,WEEKDAY(DATE(B25,1,1))=7),DATE(B25,12,27),""),F29+7),"")</f>
        <v/>
      </c>
      <c r="H29" s="55" t="str">
        <f>IFERROR(IF($Y$2="DAILY",IF(AND(MONTH(DATE(B25,2,29))=2,WEEKDAY(DATE(B25,1,1))=7),DATE(B25,12,28),""),G29+7),"")</f>
        <v/>
      </c>
      <c r="I29" s="55" t="str">
        <f>IFERROR(IF($Y$2="DAILY",IF(AND(MONTH(DATE(B25,2,29))=2,WEEKDAY(DATE(B25,1,1))=7),DATE(B25,12,29),""),H29+7),"")</f>
        <v/>
      </c>
      <c r="J29" s="55" t="str">
        <f>IFERROR(IF($Y$2="DAILY",IF(AND(MONTH(DATE(B25,2,29))=2,WEEKDAY(DATE(B25,1,1))=7),DATE(B25,12,30),""),I29+7),"")</f>
        <v/>
      </c>
      <c r="K29" s="55" t="str">
        <f>IFERROR(IF($Y$2="DAILY","",J29+7),"")</f>
        <v/>
      </c>
      <c r="L29" s="55" t="str">
        <f>IFERROR(IF($Y$2="DAILY","",K29+7),"")</f>
        <v/>
      </c>
      <c r="M29" s="55" t="str">
        <f t="shared" ref="M29:BD29" si="148">IFERROR(IF($Y$2="DAILY","",L29+7),"")</f>
        <v/>
      </c>
      <c r="N29" s="55" t="str">
        <f t="shared" si="148"/>
        <v/>
      </c>
      <c r="O29" s="55" t="str">
        <f t="shared" si="148"/>
        <v/>
      </c>
      <c r="P29" s="55" t="str">
        <f t="shared" si="148"/>
        <v/>
      </c>
      <c r="Q29" s="55" t="str">
        <f t="shared" si="148"/>
        <v/>
      </c>
      <c r="R29" s="55" t="str">
        <f t="shared" si="148"/>
        <v/>
      </c>
      <c r="S29" s="55" t="str">
        <f t="shared" si="148"/>
        <v/>
      </c>
      <c r="T29" s="55" t="str">
        <f t="shared" si="148"/>
        <v/>
      </c>
      <c r="U29" s="55" t="str">
        <f t="shared" si="148"/>
        <v/>
      </c>
      <c r="V29" s="55" t="str">
        <f t="shared" si="148"/>
        <v/>
      </c>
      <c r="W29" s="55" t="str">
        <f t="shared" si="148"/>
        <v/>
      </c>
      <c r="X29" s="55" t="str">
        <f t="shared" si="148"/>
        <v/>
      </c>
      <c r="Y29" s="55" t="str">
        <f t="shared" si="148"/>
        <v/>
      </c>
      <c r="Z29" s="55" t="str">
        <f t="shared" si="148"/>
        <v/>
      </c>
      <c r="AA29" s="55" t="str">
        <f t="shared" si="148"/>
        <v/>
      </c>
      <c r="AB29" s="55" t="str">
        <f t="shared" si="148"/>
        <v/>
      </c>
      <c r="AC29" s="55" t="str">
        <f t="shared" si="148"/>
        <v/>
      </c>
      <c r="AD29" s="55" t="str">
        <f t="shared" si="148"/>
        <v/>
      </c>
      <c r="AE29" s="55" t="str">
        <f t="shared" si="148"/>
        <v/>
      </c>
      <c r="AF29" s="55" t="str">
        <f t="shared" si="148"/>
        <v/>
      </c>
      <c r="AG29" s="55" t="str">
        <f t="shared" si="148"/>
        <v/>
      </c>
      <c r="AH29" s="55" t="str">
        <f t="shared" si="148"/>
        <v/>
      </c>
      <c r="AI29" s="55" t="str">
        <f t="shared" si="148"/>
        <v/>
      </c>
      <c r="AJ29" s="55" t="str">
        <f t="shared" si="148"/>
        <v/>
      </c>
      <c r="AK29" s="55" t="str">
        <f t="shared" si="148"/>
        <v/>
      </c>
      <c r="AL29" s="55" t="str">
        <f t="shared" si="148"/>
        <v/>
      </c>
      <c r="AM29" s="55" t="str">
        <f t="shared" si="148"/>
        <v/>
      </c>
      <c r="AN29" s="55" t="str">
        <f t="shared" si="148"/>
        <v/>
      </c>
      <c r="AO29" s="55" t="str">
        <f t="shared" si="148"/>
        <v/>
      </c>
      <c r="AP29" s="55" t="str">
        <f t="shared" si="148"/>
        <v/>
      </c>
      <c r="AQ29" s="55" t="str">
        <f t="shared" si="148"/>
        <v/>
      </c>
      <c r="AR29" s="55" t="str">
        <f t="shared" si="148"/>
        <v/>
      </c>
      <c r="AS29" s="55" t="str">
        <f t="shared" si="148"/>
        <v/>
      </c>
      <c r="AT29" s="55" t="str">
        <f t="shared" si="148"/>
        <v/>
      </c>
      <c r="AU29" s="55" t="str">
        <f t="shared" si="148"/>
        <v/>
      </c>
      <c r="AV29" s="55" t="str">
        <f t="shared" si="148"/>
        <v/>
      </c>
      <c r="AW29" s="55" t="str">
        <f t="shared" si="148"/>
        <v/>
      </c>
      <c r="AX29" s="55" t="str">
        <f t="shared" si="148"/>
        <v/>
      </c>
      <c r="AY29" s="55" t="str">
        <f t="shared" si="148"/>
        <v/>
      </c>
      <c r="AZ29" s="55" t="str">
        <f t="shared" si="148"/>
        <v/>
      </c>
      <c r="BA29" s="55" t="str">
        <f t="shared" si="148"/>
        <v/>
      </c>
      <c r="BB29" s="55" t="str">
        <f t="shared" si="148"/>
        <v/>
      </c>
      <c r="BC29" s="55" t="str">
        <f t="shared" si="148"/>
        <v/>
      </c>
      <c r="BD29" s="55" t="str">
        <f t="shared" si="148"/>
        <v/>
      </c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6"/>
      <c r="CQ29" s="3"/>
      <c r="CR29" s="3" t="str">
        <f>B13</f>
        <v/>
      </c>
    </row>
    <row r="30" spans="1:96" ht="21" customHeight="1" x14ac:dyDescent="0.25">
      <c r="A30" s="48" t="str">
        <f>IFERROR(IF($Y$2="DAILY","3-4","19-20"),"")</f>
        <v>3-4</v>
      </c>
      <c r="B30" s="49" t="str">
        <f>IFERROR(IF($Y$2="DAILY",$B$10+4,$B$10+20),"")</f>
        <v/>
      </c>
      <c r="C30" s="57">
        <f t="shared" ref="C30" si="149">IF($Y$2="DAILY",1,"")</f>
        <v>1</v>
      </c>
      <c r="D30" s="54" t="str">
        <f>IFERROR(IF($Y$2="DAILY",DATE(B30,1,1)-WEEKDAY(DATE(B30,1,1),1)+1,IF(AND(MONTH(DATE(B30-1,2,29))=2,WEEKDAY(DATE(B30-1,1,1))=7),DATE(B30-1,12,30),"")),"")</f>
        <v/>
      </c>
      <c r="E30" s="55" t="str">
        <f>IFERROR(IF($Y$2="DAILY",DATE(B30,1,1)-WEEKDAY(DATE(B30,1,1),1)+2,DATE(B30,1,1)-WEEKDAY(DATE(B30,1,1),1)+7),"")</f>
        <v/>
      </c>
      <c r="F30" s="55" t="str">
        <f>IFERROR(IF($Y$2="DAILY",DATE(B30,1,1)-WEEKDAY(DATE(B30,1,1),1)+3,E30+7),"")</f>
        <v/>
      </c>
      <c r="G30" s="55" t="str">
        <f>IFERROR(IF($Y$2="DAILY",DATE(B30,1,1)-WEEKDAY(DATE(B30,1,1),1)+4,F30+7),"")</f>
        <v/>
      </c>
      <c r="H30" s="55" t="str">
        <f>IFERROR(IF($Y$2="DAILY",DATE(B30,1,1)-WEEKDAY(DATE(B30,1,1),1)+5,G30+7),"")</f>
        <v/>
      </c>
      <c r="I30" s="55" t="str">
        <f>IFERROR(IF($Y$2="DAILY",DATE(B30,1,1)-WEEKDAY(DATE(B30,1,1),1)+6,H30+7),"")</f>
        <v/>
      </c>
      <c r="J30" s="55" t="str">
        <f>IFERROR(IF($Y$2="DAILY",DATE(B30,1,1)-WEEKDAY(DATE(B30,1,1),1)+7,I30+7),"")</f>
        <v/>
      </c>
      <c r="K30" s="55" t="str">
        <f t="shared" ref="K30:BD30" si="150">IFERROR(IF($Y$2="DAILY",J30+1,J30+7),"")</f>
        <v/>
      </c>
      <c r="L30" s="55" t="str">
        <f t="shared" si="150"/>
        <v/>
      </c>
      <c r="M30" s="55" t="str">
        <f t="shared" si="150"/>
        <v/>
      </c>
      <c r="N30" s="55" t="str">
        <f t="shared" si="150"/>
        <v/>
      </c>
      <c r="O30" s="55" t="str">
        <f t="shared" si="150"/>
        <v/>
      </c>
      <c r="P30" s="55" t="str">
        <f t="shared" si="150"/>
        <v/>
      </c>
      <c r="Q30" s="55" t="str">
        <f t="shared" si="150"/>
        <v/>
      </c>
      <c r="R30" s="55" t="str">
        <f t="shared" si="150"/>
        <v/>
      </c>
      <c r="S30" s="55" t="str">
        <f t="shared" si="150"/>
        <v/>
      </c>
      <c r="T30" s="55" t="str">
        <f t="shared" si="150"/>
        <v/>
      </c>
      <c r="U30" s="55" t="str">
        <f t="shared" si="150"/>
        <v/>
      </c>
      <c r="V30" s="55" t="str">
        <f t="shared" si="150"/>
        <v/>
      </c>
      <c r="W30" s="55" t="str">
        <f t="shared" si="150"/>
        <v/>
      </c>
      <c r="X30" s="55" t="str">
        <f t="shared" si="150"/>
        <v/>
      </c>
      <c r="Y30" s="55" t="str">
        <f t="shared" si="150"/>
        <v/>
      </c>
      <c r="Z30" s="55" t="str">
        <f t="shared" si="150"/>
        <v/>
      </c>
      <c r="AA30" s="55" t="str">
        <f t="shared" si="150"/>
        <v/>
      </c>
      <c r="AB30" s="55" t="str">
        <f t="shared" si="150"/>
        <v/>
      </c>
      <c r="AC30" s="55" t="str">
        <f t="shared" si="150"/>
        <v/>
      </c>
      <c r="AD30" s="55" t="str">
        <f t="shared" si="150"/>
        <v/>
      </c>
      <c r="AE30" s="55" t="str">
        <f t="shared" si="150"/>
        <v/>
      </c>
      <c r="AF30" s="55" t="str">
        <f t="shared" si="150"/>
        <v/>
      </c>
      <c r="AG30" s="55" t="str">
        <f t="shared" si="150"/>
        <v/>
      </c>
      <c r="AH30" s="55" t="str">
        <f t="shared" si="150"/>
        <v/>
      </c>
      <c r="AI30" s="55" t="str">
        <f t="shared" si="150"/>
        <v/>
      </c>
      <c r="AJ30" s="55" t="str">
        <f t="shared" si="150"/>
        <v/>
      </c>
      <c r="AK30" s="55" t="str">
        <f t="shared" si="150"/>
        <v/>
      </c>
      <c r="AL30" s="55" t="str">
        <f t="shared" si="150"/>
        <v/>
      </c>
      <c r="AM30" s="55" t="str">
        <f t="shared" si="150"/>
        <v/>
      </c>
      <c r="AN30" s="55" t="str">
        <f t="shared" si="150"/>
        <v/>
      </c>
      <c r="AO30" s="55" t="str">
        <f t="shared" si="150"/>
        <v/>
      </c>
      <c r="AP30" s="55" t="str">
        <f t="shared" si="150"/>
        <v/>
      </c>
      <c r="AQ30" s="55" t="str">
        <f t="shared" si="150"/>
        <v/>
      </c>
      <c r="AR30" s="55" t="str">
        <f t="shared" si="150"/>
        <v/>
      </c>
      <c r="AS30" s="55" t="str">
        <f t="shared" si="150"/>
        <v/>
      </c>
      <c r="AT30" s="55" t="str">
        <f t="shared" si="150"/>
        <v/>
      </c>
      <c r="AU30" s="55" t="str">
        <f t="shared" si="150"/>
        <v/>
      </c>
      <c r="AV30" s="55" t="str">
        <f t="shared" si="150"/>
        <v/>
      </c>
      <c r="AW30" s="55" t="str">
        <f t="shared" si="150"/>
        <v/>
      </c>
      <c r="AX30" s="55" t="str">
        <f t="shared" si="150"/>
        <v/>
      </c>
      <c r="AY30" s="55" t="str">
        <f t="shared" si="150"/>
        <v/>
      </c>
      <c r="AZ30" s="55" t="str">
        <f t="shared" si="150"/>
        <v/>
      </c>
      <c r="BA30" s="55" t="str">
        <f t="shared" si="150"/>
        <v/>
      </c>
      <c r="BB30" s="55" t="str">
        <f t="shared" si="150"/>
        <v/>
      </c>
      <c r="BC30" s="55" t="str">
        <f t="shared" si="150"/>
        <v/>
      </c>
      <c r="BD30" s="55" t="str">
        <f t="shared" si="150"/>
        <v/>
      </c>
      <c r="BE30" s="55" t="str">
        <f>IFERROR(IF($Y$2="DAILY",BD30+1,""),"")</f>
        <v/>
      </c>
      <c r="BF30" s="55" t="str">
        <f t="shared" ref="BF30:BF33" si="151">IFERROR(BE30+1,"")</f>
        <v/>
      </c>
      <c r="BG30" s="55" t="str">
        <f t="shared" ref="BG30:BG33" si="152">IFERROR(BF30+1,"")</f>
        <v/>
      </c>
      <c r="BH30" s="55" t="str">
        <f t="shared" ref="BH30:BH33" si="153">IFERROR(BG30+1,"")</f>
        <v/>
      </c>
      <c r="BI30" s="55" t="str">
        <f t="shared" ref="BI30:BI33" si="154">IFERROR(BH30+1,"")</f>
        <v/>
      </c>
      <c r="BJ30" s="55" t="str">
        <f t="shared" ref="BJ30:BJ33" si="155">IFERROR(BI30+1,"")</f>
        <v/>
      </c>
      <c r="BK30" s="55" t="str">
        <f t="shared" ref="BK30:BK33" si="156">IFERROR(BJ30+1,"")</f>
        <v/>
      </c>
      <c r="BL30" s="55" t="str">
        <f t="shared" ref="BL30:BL33" si="157">IFERROR(BK30+1,"")</f>
        <v/>
      </c>
      <c r="BM30" s="55" t="str">
        <f t="shared" ref="BM30:BM33" si="158">IFERROR(BL30+1,"")</f>
        <v/>
      </c>
      <c r="BN30" s="55" t="str">
        <f t="shared" ref="BN30:BN33" si="159">IFERROR(BM30+1,"")</f>
        <v/>
      </c>
      <c r="BO30" s="55" t="str">
        <f t="shared" ref="BO30:BO33" si="160">IFERROR(BN30+1,"")</f>
        <v/>
      </c>
      <c r="BP30" s="55" t="str">
        <f t="shared" ref="BP30:BP33" si="161">IFERROR(BO30+1,"")</f>
        <v/>
      </c>
      <c r="BQ30" s="55" t="str">
        <f t="shared" ref="BQ30:BQ33" si="162">IFERROR(BP30+1,"")</f>
        <v/>
      </c>
      <c r="BR30" s="55" t="str">
        <f t="shared" ref="BR30:BR33" si="163">IFERROR(BQ30+1,"")</f>
        <v/>
      </c>
      <c r="BS30" s="55" t="str">
        <f t="shared" ref="BS30:BS33" si="164">IFERROR(BR30+1,"")</f>
        <v/>
      </c>
      <c r="BT30" s="55" t="str">
        <f t="shared" ref="BT30:BT33" si="165">IFERROR(BS30+1,"")</f>
        <v/>
      </c>
      <c r="BU30" s="55" t="str">
        <f t="shared" ref="BU30:BU33" si="166">IFERROR(BT30+1,"")</f>
        <v/>
      </c>
      <c r="BV30" s="55" t="str">
        <f t="shared" ref="BV30:BV33" si="167">IFERROR(BU30+1,"")</f>
        <v/>
      </c>
      <c r="BW30" s="55" t="str">
        <f t="shared" ref="BW30:BW33" si="168">IFERROR(BV30+1,"")</f>
        <v/>
      </c>
      <c r="BX30" s="55" t="str">
        <f t="shared" ref="BX30:BX33" si="169">IFERROR(BW30+1,"")</f>
        <v/>
      </c>
      <c r="BY30" s="55" t="str">
        <f t="shared" ref="BY30:BY33" si="170">IFERROR(BX30+1,"")</f>
        <v/>
      </c>
      <c r="BZ30" s="55" t="str">
        <f t="shared" ref="BZ30:BZ33" si="171">IFERROR(BY30+1,"")</f>
        <v/>
      </c>
      <c r="CA30" s="55" t="str">
        <f t="shared" ref="CA30:CA33" si="172">IFERROR(BZ30+1,"")</f>
        <v/>
      </c>
      <c r="CB30" s="55" t="str">
        <f t="shared" ref="CB30:CB33" si="173">IFERROR(CA30+1,"")</f>
        <v/>
      </c>
      <c r="CC30" s="55" t="str">
        <f t="shared" ref="CC30:CC33" si="174">IFERROR(CB30+1,"")</f>
        <v/>
      </c>
      <c r="CD30" s="55" t="str">
        <f t="shared" ref="CD30:CD33" si="175">IFERROR(CC30+1,"")</f>
        <v/>
      </c>
      <c r="CE30" s="55" t="str">
        <f t="shared" ref="CE30:CE33" si="176">IFERROR(CD30+1,"")</f>
        <v/>
      </c>
      <c r="CF30" s="55" t="str">
        <f t="shared" ref="CF30:CF33" si="177">IFERROR(CE30+1,"")</f>
        <v/>
      </c>
      <c r="CG30" s="55" t="str">
        <f t="shared" ref="CG30:CG33" si="178">IFERROR(CF30+1,"")</f>
        <v/>
      </c>
      <c r="CH30" s="55" t="str">
        <f t="shared" ref="CH30:CH33" si="179">IFERROR(CG30+1,"")</f>
        <v/>
      </c>
      <c r="CI30" s="55" t="str">
        <f t="shared" ref="CI30:CI33" si="180">IFERROR(CH30+1,"")</f>
        <v/>
      </c>
      <c r="CJ30" s="55" t="str">
        <f t="shared" ref="CJ30:CJ33" si="181">IFERROR(CI30+1,"")</f>
        <v/>
      </c>
      <c r="CK30" s="55" t="str">
        <f t="shared" ref="CK30:CK33" si="182">IFERROR(CJ30+1,"")</f>
        <v/>
      </c>
      <c r="CL30" s="55" t="str">
        <f t="shared" ref="CL30:CL33" si="183">IFERROR(CK30+1,"")</f>
        <v/>
      </c>
      <c r="CM30" s="55" t="str">
        <f t="shared" ref="CM30:CM33" si="184">IFERROR(CL30+1,"")</f>
        <v/>
      </c>
      <c r="CN30" s="55" t="str">
        <f t="shared" ref="CN30:CN33" si="185">IFERROR(CM30+1,"")</f>
        <v/>
      </c>
      <c r="CO30" s="55" t="str">
        <f t="shared" ref="CO30:CO33" si="186">IFERROR(CN30+1,"")</f>
        <v/>
      </c>
      <c r="CP30" s="56" t="str">
        <f>IFERROR(IF($Y$2="DAILY",DATE(B30,1,1)-WEEKDAY(DATE(B30,1,1))+13*7,DATE(CR30,1,1)-WEEKDAY(DATE(CR30,1,1))+13*7),"")</f>
        <v/>
      </c>
      <c r="CQ30" s="3"/>
      <c r="CR30" s="3" t="str">
        <f>B14</f>
        <v/>
      </c>
    </row>
    <row r="31" spans="1:96" ht="21" customHeight="1" x14ac:dyDescent="0.25">
      <c r="A31" s="48" t="str">
        <f>IFERROR(IF($Y$2="DAILY","","20-21"),"")</f>
        <v/>
      </c>
      <c r="B31" s="49" t="str">
        <f>IFERROR(IF($Y$2="DAILY","",$B$10+21),"")</f>
        <v/>
      </c>
      <c r="C31" s="57">
        <f t="shared" ref="C31" si="187">IF($Y$2="DAILY",2,"")</f>
        <v>2</v>
      </c>
      <c r="D31" s="54" t="str">
        <f>IFERROR(IF($Y$2="DAILY",CP30+1,IF(AND(MONTH(DATE(B31-1,2,29))=2,WEEKDAY(DATE(B31-1,1,1))=7),DATE(B31-1,12,30),"")),"")</f>
        <v/>
      </c>
      <c r="E31" s="55" t="str">
        <f>IFERROR(IF($Y$2="DAILY",D31+1,DATE(B31,1,1)-WEEKDAY(DATE(B31,1,1),1)+7),"")</f>
        <v/>
      </c>
      <c r="F31" s="55" t="str">
        <f t="shared" ref="F31:J33" si="188">IFERROR(IF($Y$2="DAILY",E31+1,E31+7),"")</f>
        <v/>
      </c>
      <c r="G31" s="55" t="str">
        <f t="shared" si="188"/>
        <v/>
      </c>
      <c r="H31" s="55" t="str">
        <f t="shared" si="188"/>
        <v/>
      </c>
      <c r="I31" s="55" t="str">
        <f t="shared" si="188"/>
        <v/>
      </c>
      <c r="J31" s="55" t="str">
        <f t="shared" si="188"/>
        <v/>
      </c>
      <c r="K31" s="55" t="str">
        <f t="shared" ref="K31:BD31" si="189">IFERROR(IF($Y$2="DAILY",J31+1,J31+7),"")</f>
        <v/>
      </c>
      <c r="L31" s="55" t="str">
        <f t="shared" si="189"/>
        <v/>
      </c>
      <c r="M31" s="55" t="str">
        <f t="shared" si="189"/>
        <v/>
      </c>
      <c r="N31" s="55" t="str">
        <f t="shared" si="189"/>
        <v/>
      </c>
      <c r="O31" s="55" t="str">
        <f t="shared" si="189"/>
        <v/>
      </c>
      <c r="P31" s="55" t="str">
        <f t="shared" si="189"/>
        <v/>
      </c>
      <c r="Q31" s="55" t="str">
        <f t="shared" si="189"/>
        <v/>
      </c>
      <c r="R31" s="55" t="str">
        <f t="shared" si="189"/>
        <v/>
      </c>
      <c r="S31" s="55" t="str">
        <f t="shared" si="189"/>
        <v/>
      </c>
      <c r="T31" s="55" t="str">
        <f t="shared" si="189"/>
        <v/>
      </c>
      <c r="U31" s="55" t="str">
        <f t="shared" si="189"/>
        <v/>
      </c>
      <c r="V31" s="55" t="str">
        <f t="shared" si="189"/>
        <v/>
      </c>
      <c r="W31" s="55" t="str">
        <f t="shared" si="189"/>
        <v/>
      </c>
      <c r="X31" s="55" t="str">
        <f t="shared" si="189"/>
        <v/>
      </c>
      <c r="Y31" s="55" t="str">
        <f t="shared" si="189"/>
        <v/>
      </c>
      <c r="Z31" s="55" t="str">
        <f t="shared" si="189"/>
        <v/>
      </c>
      <c r="AA31" s="55" t="str">
        <f t="shared" si="189"/>
        <v/>
      </c>
      <c r="AB31" s="55" t="str">
        <f t="shared" si="189"/>
        <v/>
      </c>
      <c r="AC31" s="55" t="str">
        <f t="shared" si="189"/>
        <v/>
      </c>
      <c r="AD31" s="55" t="str">
        <f t="shared" si="189"/>
        <v/>
      </c>
      <c r="AE31" s="55" t="str">
        <f t="shared" si="189"/>
        <v/>
      </c>
      <c r="AF31" s="55" t="str">
        <f t="shared" si="189"/>
        <v/>
      </c>
      <c r="AG31" s="55" t="str">
        <f t="shared" si="189"/>
        <v/>
      </c>
      <c r="AH31" s="55" t="str">
        <f t="shared" si="189"/>
        <v/>
      </c>
      <c r="AI31" s="55" t="str">
        <f t="shared" si="189"/>
        <v/>
      </c>
      <c r="AJ31" s="55" t="str">
        <f t="shared" si="189"/>
        <v/>
      </c>
      <c r="AK31" s="55" t="str">
        <f t="shared" si="189"/>
        <v/>
      </c>
      <c r="AL31" s="55" t="str">
        <f t="shared" si="189"/>
        <v/>
      </c>
      <c r="AM31" s="55" t="str">
        <f t="shared" si="189"/>
        <v/>
      </c>
      <c r="AN31" s="55" t="str">
        <f t="shared" si="189"/>
        <v/>
      </c>
      <c r="AO31" s="55" t="str">
        <f t="shared" si="189"/>
        <v/>
      </c>
      <c r="AP31" s="55" t="str">
        <f t="shared" si="189"/>
        <v/>
      </c>
      <c r="AQ31" s="55" t="str">
        <f t="shared" si="189"/>
        <v/>
      </c>
      <c r="AR31" s="55" t="str">
        <f t="shared" si="189"/>
        <v/>
      </c>
      <c r="AS31" s="55" t="str">
        <f t="shared" si="189"/>
        <v/>
      </c>
      <c r="AT31" s="55" t="str">
        <f t="shared" si="189"/>
        <v/>
      </c>
      <c r="AU31" s="55" t="str">
        <f t="shared" si="189"/>
        <v/>
      </c>
      <c r="AV31" s="55" t="str">
        <f t="shared" si="189"/>
        <v/>
      </c>
      <c r="AW31" s="55" t="str">
        <f t="shared" si="189"/>
        <v/>
      </c>
      <c r="AX31" s="55" t="str">
        <f t="shared" si="189"/>
        <v/>
      </c>
      <c r="AY31" s="55" t="str">
        <f t="shared" si="189"/>
        <v/>
      </c>
      <c r="AZ31" s="55" t="str">
        <f t="shared" si="189"/>
        <v/>
      </c>
      <c r="BA31" s="55" t="str">
        <f t="shared" si="189"/>
        <v/>
      </c>
      <c r="BB31" s="55" t="str">
        <f t="shared" si="189"/>
        <v/>
      </c>
      <c r="BC31" s="55" t="str">
        <f t="shared" si="189"/>
        <v/>
      </c>
      <c r="BD31" s="55" t="str">
        <f t="shared" si="189"/>
        <v/>
      </c>
      <c r="BE31" s="55" t="str">
        <f>IFERROR(IF($Y$2="DAILY",BD31+1,""),"")</f>
        <v/>
      </c>
      <c r="BF31" s="55" t="str">
        <f t="shared" si="151"/>
        <v/>
      </c>
      <c r="BG31" s="55" t="str">
        <f t="shared" si="152"/>
        <v/>
      </c>
      <c r="BH31" s="55" t="str">
        <f t="shared" si="153"/>
        <v/>
      </c>
      <c r="BI31" s="55" t="str">
        <f t="shared" si="154"/>
        <v/>
      </c>
      <c r="BJ31" s="55" t="str">
        <f t="shared" si="155"/>
        <v/>
      </c>
      <c r="BK31" s="55" t="str">
        <f t="shared" si="156"/>
        <v/>
      </c>
      <c r="BL31" s="55" t="str">
        <f t="shared" si="157"/>
        <v/>
      </c>
      <c r="BM31" s="55" t="str">
        <f t="shared" si="158"/>
        <v/>
      </c>
      <c r="BN31" s="55" t="str">
        <f t="shared" si="159"/>
        <v/>
      </c>
      <c r="BO31" s="55" t="str">
        <f t="shared" si="160"/>
        <v/>
      </c>
      <c r="BP31" s="55" t="str">
        <f t="shared" si="161"/>
        <v/>
      </c>
      <c r="BQ31" s="55" t="str">
        <f t="shared" si="162"/>
        <v/>
      </c>
      <c r="BR31" s="55" t="str">
        <f t="shared" si="163"/>
        <v/>
      </c>
      <c r="BS31" s="55" t="str">
        <f t="shared" si="164"/>
        <v/>
      </c>
      <c r="BT31" s="55" t="str">
        <f t="shared" si="165"/>
        <v/>
      </c>
      <c r="BU31" s="55" t="str">
        <f t="shared" si="166"/>
        <v/>
      </c>
      <c r="BV31" s="55" t="str">
        <f t="shared" si="167"/>
        <v/>
      </c>
      <c r="BW31" s="55" t="str">
        <f t="shared" si="168"/>
        <v/>
      </c>
      <c r="BX31" s="55" t="str">
        <f t="shared" si="169"/>
        <v/>
      </c>
      <c r="BY31" s="55" t="str">
        <f t="shared" si="170"/>
        <v/>
      </c>
      <c r="BZ31" s="55" t="str">
        <f t="shared" si="171"/>
        <v/>
      </c>
      <c r="CA31" s="55" t="str">
        <f t="shared" si="172"/>
        <v/>
      </c>
      <c r="CB31" s="55" t="str">
        <f t="shared" si="173"/>
        <v/>
      </c>
      <c r="CC31" s="55" t="str">
        <f t="shared" si="174"/>
        <v/>
      </c>
      <c r="CD31" s="55" t="str">
        <f t="shared" si="175"/>
        <v/>
      </c>
      <c r="CE31" s="55" t="str">
        <f t="shared" si="176"/>
        <v/>
      </c>
      <c r="CF31" s="55" t="str">
        <f t="shared" si="177"/>
        <v/>
      </c>
      <c r="CG31" s="55" t="str">
        <f t="shared" si="178"/>
        <v/>
      </c>
      <c r="CH31" s="55" t="str">
        <f t="shared" si="179"/>
        <v/>
      </c>
      <c r="CI31" s="55" t="str">
        <f t="shared" si="180"/>
        <v/>
      </c>
      <c r="CJ31" s="55" t="str">
        <f t="shared" si="181"/>
        <v/>
      </c>
      <c r="CK31" s="55" t="str">
        <f t="shared" si="182"/>
        <v/>
      </c>
      <c r="CL31" s="55" t="str">
        <f t="shared" si="183"/>
        <v/>
      </c>
      <c r="CM31" s="55" t="str">
        <f t="shared" si="184"/>
        <v/>
      </c>
      <c r="CN31" s="55" t="str">
        <f t="shared" si="185"/>
        <v/>
      </c>
      <c r="CO31" s="55" t="str">
        <f t="shared" si="186"/>
        <v/>
      </c>
      <c r="CP31" s="56" t="str">
        <f>IFERROR(IF($Y$2="DAILY",DATE(B30,1,1)-WEEKDAY(DATE(B30,1,1))+26*7,DATE(CR31,1,1)-WEEKDAY(DATE(CR31,1,1))+26*7),"")</f>
        <v/>
      </c>
      <c r="CQ31" s="3"/>
      <c r="CR31" s="3" t="str">
        <f>B14</f>
        <v/>
      </c>
    </row>
    <row r="32" spans="1:96" ht="21" customHeight="1" x14ac:dyDescent="0.25">
      <c r="A32" s="48" t="str">
        <f>IFERROR(IF($Y$2="DAILY","","21-22"),"")</f>
        <v/>
      </c>
      <c r="B32" s="49" t="str">
        <f>IFERROR(IF($Y$2="DAILY","",$B$10+22),"")</f>
        <v/>
      </c>
      <c r="C32" s="57">
        <f t="shared" ref="C32" si="190">IF($Y$2="DAILY",3,"")</f>
        <v>3</v>
      </c>
      <c r="D32" s="54" t="str">
        <f>IFERROR(IF($Y$2="DAILY",CP31+1,IF(AND(MONTH(DATE(B32-1,2,29))=2,WEEKDAY(DATE(B32-1,1,1))=7),DATE(B32-1,12,30),"")),"")</f>
        <v/>
      </c>
      <c r="E32" s="55" t="str">
        <f>IFERROR(IF($Y$2="DAILY",D32+1,DATE(B32,1,1)-WEEKDAY(DATE(B32,1,1),1)+7),"")</f>
        <v/>
      </c>
      <c r="F32" s="55" t="str">
        <f t="shared" si="188"/>
        <v/>
      </c>
      <c r="G32" s="55" t="str">
        <f t="shared" si="188"/>
        <v/>
      </c>
      <c r="H32" s="55" t="str">
        <f t="shared" si="188"/>
        <v/>
      </c>
      <c r="I32" s="55" t="str">
        <f t="shared" si="188"/>
        <v/>
      </c>
      <c r="J32" s="55" t="str">
        <f t="shared" si="188"/>
        <v/>
      </c>
      <c r="K32" s="55" t="str">
        <f t="shared" ref="K32:BD32" si="191">IFERROR(IF($Y$2="DAILY",J32+1,J32+7),"")</f>
        <v/>
      </c>
      <c r="L32" s="55" t="str">
        <f t="shared" si="191"/>
        <v/>
      </c>
      <c r="M32" s="55" t="str">
        <f t="shared" si="191"/>
        <v/>
      </c>
      <c r="N32" s="55" t="str">
        <f t="shared" si="191"/>
        <v/>
      </c>
      <c r="O32" s="55" t="str">
        <f t="shared" si="191"/>
        <v/>
      </c>
      <c r="P32" s="55" t="str">
        <f t="shared" si="191"/>
        <v/>
      </c>
      <c r="Q32" s="55" t="str">
        <f t="shared" si="191"/>
        <v/>
      </c>
      <c r="R32" s="55" t="str">
        <f t="shared" si="191"/>
        <v/>
      </c>
      <c r="S32" s="55" t="str">
        <f t="shared" si="191"/>
        <v/>
      </c>
      <c r="T32" s="55" t="str">
        <f t="shared" si="191"/>
        <v/>
      </c>
      <c r="U32" s="55" t="str">
        <f t="shared" si="191"/>
        <v/>
      </c>
      <c r="V32" s="55" t="str">
        <f t="shared" si="191"/>
        <v/>
      </c>
      <c r="W32" s="55" t="str">
        <f t="shared" si="191"/>
        <v/>
      </c>
      <c r="X32" s="55" t="str">
        <f t="shared" si="191"/>
        <v/>
      </c>
      <c r="Y32" s="55" t="str">
        <f t="shared" si="191"/>
        <v/>
      </c>
      <c r="Z32" s="55" t="str">
        <f t="shared" si="191"/>
        <v/>
      </c>
      <c r="AA32" s="55" t="str">
        <f t="shared" si="191"/>
        <v/>
      </c>
      <c r="AB32" s="55" t="str">
        <f t="shared" si="191"/>
        <v/>
      </c>
      <c r="AC32" s="55" t="str">
        <f t="shared" si="191"/>
        <v/>
      </c>
      <c r="AD32" s="55" t="str">
        <f t="shared" si="191"/>
        <v/>
      </c>
      <c r="AE32" s="55" t="str">
        <f t="shared" si="191"/>
        <v/>
      </c>
      <c r="AF32" s="55" t="str">
        <f t="shared" si="191"/>
        <v/>
      </c>
      <c r="AG32" s="55" t="str">
        <f t="shared" si="191"/>
        <v/>
      </c>
      <c r="AH32" s="55" t="str">
        <f t="shared" si="191"/>
        <v/>
      </c>
      <c r="AI32" s="55" t="str">
        <f t="shared" si="191"/>
        <v/>
      </c>
      <c r="AJ32" s="55" t="str">
        <f t="shared" si="191"/>
        <v/>
      </c>
      <c r="AK32" s="55" t="str">
        <f t="shared" si="191"/>
        <v/>
      </c>
      <c r="AL32" s="55" t="str">
        <f t="shared" si="191"/>
        <v/>
      </c>
      <c r="AM32" s="55" t="str">
        <f t="shared" si="191"/>
        <v/>
      </c>
      <c r="AN32" s="55" t="str">
        <f t="shared" si="191"/>
        <v/>
      </c>
      <c r="AO32" s="55" t="str">
        <f t="shared" si="191"/>
        <v/>
      </c>
      <c r="AP32" s="55" t="str">
        <f t="shared" si="191"/>
        <v/>
      </c>
      <c r="AQ32" s="55" t="str">
        <f t="shared" si="191"/>
        <v/>
      </c>
      <c r="AR32" s="55" t="str">
        <f t="shared" si="191"/>
        <v/>
      </c>
      <c r="AS32" s="55" t="str">
        <f t="shared" si="191"/>
        <v/>
      </c>
      <c r="AT32" s="55" t="str">
        <f t="shared" si="191"/>
        <v/>
      </c>
      <c r="AU32" s="55" t="str">
        <f t="shared" si="191"/>
        <v/>
      </c>
      <c r="AV32" s="55" t="str">
        <f t="shared" si="191"/>
        <v/>
      </c>
      <c r="AW32" s="55" t="str">
        <f t="shared" si="191"/>
        <v/>
      </c>
      <c r="AX32" s="55" t="str">
        <f t="shared" si="191"/>
        <v/>
      </c>
      <c r="AY32" s="55" t="str">
        <f t="shared" si="191"/>
        <v/>
      </c>
      <c r="AZ32" s="55" t="str">
        <f t="shared" si="191"/>
        <v/>
      </c>
      <c r="BA32" s="55" t="str">
        <f t="shared" si="191"/>
        <v/>
      </c>
      <c r="BB32" s="55" t="str">
        <f t="shared" si="191"/>
        <v/>
      </c>
      <c r="BC32" s="55" t="str">
        <f t="shared" si="191"/>
        <v/>
      </c>
      <c r="BD32" s="55" t="str">
        <f t="shared" si="191"/>
        <v/>
      </c>
      <c r="BE32" s="55" t="str">
        <f>IFERROR(IF($Y$2="DAILY",BD32+1,""),"")</f>
        <v/>
      </c>
      <c r="BF32" s="55" t="str">
        <f t="shared" si="151"/>
        <v/>
      </c>
      <c r="BG32" s="55" t="str">
        <f t="shared" si="152"/>
        <v/>
      </c>
      <c r="BH32" s="55" t="str">
        <f t="shared" si="153"/>
        <v/>
      </c>
      <c r="BI32" s="55" t="str">
        <f t="shared" si="154"/>
        <v/>
      </c>
      <c r="BJ32" s="55" t="str">
        <f t="shared" si="155"/>
        <v/>
      </c>
      <c r="BK32" s="55" t="str">
        <f t="shared" si="156"/>
        <v/>
      </c>
      <c r="BL32" s="55" t="str">
        <f t="shared" si="157"/>
        <v/>
      </c>
      <c r="BM32" s="55" t="str">
        <f t="shared" si="158"/>
        <v/>
      </c>
      <c r="BN32" s="55" t="str">
        <f t="shared" si="159"/>
        <v/>
      </c>
      <c r="BO32" s="55" t="str">
        <f t="shared" si="160"/>
        <v/>
      </c>
      <c r="BP32" s="55" t="str">
        <f t="shared" si="161"/>
        <v/>
      </c>
      <c r="BQ32" s="55" t="str">
        <f t="shared" si="162"/>
        <v/>
      </c>
      <c r="BR32" s="55" t="str">
        <f t="shared" si="163"/>
        <v/>
      </c>
      <c r="BS32" s="55" t="str">
        <f t="shared" si="164"/>
        <v/>
      </c>
      <c r="BT32" s="55" t="str">
        <f t="shared" si="165"/>
        <v/>
      </c>
      <c r="BU32" s="55" t="str">
        <f t="shared" si="166"/>
        <v/>
      </c>
      <c r="BV32" s="55" t="str">
        <f t="shared" si="167"/>
        <v/>
      </c>
      <c r="BW32" s="55" t="str">
        <f t="shared" si="168"/>
        <v/>
      </c>
      <c r="BX32" s="55" t="str">
        <f t="shared" si="169"/>
        <v/>
      </c>
      <c r="BY32" s="55" t="str">
        <f t="shared" si="170"/>
        <v/>
      </c>
      <c r="BZ32" s="55" t="str">
        <f t="shared" si="171"/>
        <v/>
      </c>
      <c r="CA32" s="55" t="str">
        <f t="shared" si="172"/>
        <v/>
      </c>
      <c r="CB32" s="55" t="str">
        <f t="shared" si="173"/>
        <v/>
      </c>
      <c r="CC32" s="55" t="str">
        <f t="shared" si="174"/>
        <v/>
      </c>
      <c r="CD32" s="55" t="str">
        <f t="shared" si="175"/>
        <v/>
      </c>
      <c r="CE32" s="55" t="str">
        <f t="shared" si="176"/>
        <v/>
      </c>
      <c r="CF32" s="55" t="str">
        <f t="shared" si="177"/>
        <v/>
      </c>
      <c r="CG32" s="55" t="str">
        <f t="shared" si="178"/>
        <v/>
      </c>
      <c r="CH32" s="55" t="str">
        <f t="shared" si="179"/>
        <v/>
      </c>
      <c r="CI32" s="55" t="str">
        <f t="shared" si="180"/>
        <v/>
      </c>
      <c r="CJ32" s="55" t="str">
        <f t="shared" si="181"/>
        <v/>
      </c>
      <c r="CK32" s="55" t="str">
        <f t="shared" si="182"/>
        <v/>
      </c>
      <c r="CL32" s="55" t="str">
        <f t="shared" si="183"/>
        <v/>
      </c>
      <c r="CM32" s="55" t="str">
        <f t="shared" si="184"/>
        <v/>
      </c>
      <c r="CN32" s="55" t="str">
        <f t="shared" si="185"/>
        <v/>
      </c>
      <c r="CO32" s="55" t="str">
        <f t="shared" si="186"/>
        <v/>
      </c>
      <c r="CP32" s="56" t="str">
        <f>IFERROR(IF($Y$2="DAILY",DATE(B30,1,1)-WEEKDAY(DATE(B30,1,1))+39*7,DATE(CR32,1,1)-WEEKDAY(DATE(CR32,1,1))+39*7),"")</f>
        <v/>
      </c>
      <c r="CQ32" s="3"/>
      <c r="CR32" s="3" t="str">
        <f>B14</f>
        <v/>
      </c>
    </row>
    <row r="33" spans="1:96" ht="21" customHeight="1" x14ac:dyDescent="0.25">
      <c r="A33" s="48" t="str">
        <f>IFERROR(IF($Y$2="DAILY","","22-23"),"")</f>
        <v/>
      </c>
      <c r="B33" s="49" t="str">
        <f>IFERROR(IF($Y$2="DAILY","",$B$10+23),"")</f>
        <v/>
      </c>
      <c r="C33" s="57">
        <f t="shared" ref="C33" si="192">IF($Y$2="DAILY",4,"")</f>
        <v>4</v>
      </c>
      <c r="D33" s="54" t="str">
        <f>IFERROR(IF($Y$2="DAILY",CP32+1,IF(AND(MONTH(DATE(B33-1,2,29))=2,WEEKDAY(DATE(B33-1,1,1))=7),DATE(B33-1,12,30),"")),"")</f>
        <v/>
      </c>
      <c r="E33" s="55" t="str">
        <f>IFERROR(IF($Y$2="DAILY",D33+1,DATE(B33,1,1)-WEEKDAY(DATE(B33,1,1),1)+7),"")</f>
        <v/>
      </c>
      <c r="F33" s="55" t="str">
        <f t="shared" si="188"/>
        <v/>
      </c>
      <c r="G33" s="55" t="str">
        <f t="shared" si="188"/>
        <v/>
      </c>
      <c r="H33" s="55" t="str">
        <f t="shared" si="188"/>
        <v/>
      </c>
      <c r="I33" s="55" t="str">
        <f t="shared" si="188"/>
        <v/>
      </c>
      <c r="J33" s="55" t="str">
        <f t="shared" si="188"/>
        <v/>
      </c>
      <c r="K33" s="55" t="str">
        <f t="shared" ref="K33:BD33" si="193">IFERROR(IF($Y$2="DAILY",J33+1,J33+7),"")</f>
        <v/>
      </c>
      <c r="L33" s="55" t="str">
        <f t="shared" si="193"/>
        <v/>
      </c>
      <c r="M33" s="55" t="str">
        <f t="shared" si="193"/>
        <v/>
      </c>
      <c r="N33" s="55" t="str">
        <f t="shared" si="193"/>
        <v/>
      </c>
      <c r="O33" s="55" t="str">
        <f t="shared" si="193"/>
        <v/>
      </c>
      <c r="P33" s="55" t="str">
        <f t="shared" si="193"/>
        <v/>
      </c>
      <c r="Q33" s="55" t="str">
        <f t="shared" si="193"/>
        <v/>
      </c>
      <c r="R33" s="55" t="str">
        <f t="shared" si="193"/>
        <v/>
      </c>
      <c r="S33" s="55" t="str">
        <f t="shared" si="193"/>
        <v/>
      </c>
      <c r="T33" s="55" t="str">
        <f t="shared" si="193"/>
        <v/>
      </c>
      <c r="U33" s="55" t="str">
        <f t="shared" si="193"/>
        <v/>
      </c>
      <c r="V33" s="55" t="str">
        <f t="shared" si="193"/>
        <v/>
      </c>
      <c r="W33" s="55" t="str">
        <f t="shared" si="193"/>
        <v/>
      </c>
      <c r="X33" s="55" t="str">
        <f t="shared" si="193"/>
        <v/>
      </c>
      <c r="Y33" s="55" t="str">
        <f t="shared" si="193"/>
        <v/>
      </c>
      <c r="Z33" s="55" t="str">
        <f t="shared" si="193"/>
        <v/>
      </c>
      <c r="AA33" s="55" t="str">
        <f t="shared" si="193"/>
        <v/>
      </c>
      <c r="AB33" s="55" t="str">
        <f t="shared" si="193"/>
        <v/>
      </c>
      <c r="AC33" s="55" t="str">
        <f t="shared" si="193"/>
        <v/>
      </c>
      <c r="AD33" s="55" t="str">
        <f t="shared" si="193"/>
        <v/>
      </c>
      <c r="AE33" s="55" t="str">
        <f t="shared" si="193"/>
        <v/>
      </c>
      <c r="AF33" s="55" t="str">
        <f t="shared" si="193"/>
        <v/>
      </c>
      <c r="AG33" s="55" t="str">
        <f t="shared" si="193"/>
        <v/>
      </c>
      <c r="AH33" s="55" t="str">
        <f t="shared" si="193"/>
        <v/>
      </c>
      <c r="AI33" s="55" t="str">
        <f t="shared" si="193"/>
        <v/>
      </c>
      <c r="AJ33" s="55" t="str">
        <f t="shared" si="193"/>
        <v/>
      </c>
      <c r="AK33" s="55" t="str">
        <f t="shared" si="193"/>
        <v/>
      </c>
      <c r="AL33" s="55" t="str">
        <f t="shared" si="193"/>
        <v/>
      </c>
      <c r="AM33" s="55" t="str">
        <f t="shared" si="193"/>
        <v/>
      </c>
      <c r="AN33" s="55" t="str">
        <f t="shared" si="193"/>
        <v/>
      </c>
      <c r="AO33" s="55" t="str">
        <f t="shared" si="193"/>
        <v/>
      </c>
      <c r="AP33" s="55" t="str">
        <f t="shared" si="193"/>
        <v/>
      </c>
      <c r="AQ33" s="55" t="str">
        <f t="shared" si="193"/>
        <v/>
      </c>
      <c r="AR33" s="55" t="str">
        <f t="shared" si="193"/>
        <v/>
      </c>
      <c r="AS33" s="55" t="str">
        <f t="shared" si="193"/>
        <v/>
      </c>
      <c r="AT33" s="55" t="str">
        <f t="shared" si="193"/>
        <v/>
      </c>
      <c r="AU33" s="55" t="str">
        <f t="shared" si="193"/>
        <v/>
      </c>
      <c r="AV33" s="55" t="str">
        <f t="shared" si="193"/>
        <v/>
      </c>
      <c r="AW33" s="55" t="str">
        <f t="shared" si="193"/>
        <v/>
      </c>
      <c r="AX33" s="55" t="str">
        <f t="shared" si="193"/>
        <v/>
      </c>
      <c r="AY33" s="55" t="str">
        <f t="shared" si="193"/>
        <v/>
      </c>
      <c r="AZ33" s="55" t="str">
        <f t="shared" si="193"/>
        <v/>
      </c>
      <c r="BA33" s="55" t="str">
        <f t="shared" si="193"/>
        <v/>
      </c>
      <c r="BB33" s="55" t="str">
        <f t="shared" si="193"/>
        <v/>
      </c>
      <c r="BC33" s="55" t="str">
        <f t="shared" si="193"/>
        <v/>
      </c>
      <c r="BD33" s="55" t="str">
        <f t="shared" si="193"/>
        <v/>
      </c>
      <c r="BE33" s="55" t="str">
        <f>IFERROR(IF($Y$2="DAILY",BD33+1,""),"")</f>
        <v/>
      </c>
      <c r="BF33" s="55" t="str">
        <f t="shared" si="151"/>
        <v/>
      </c>
      <c r="BG33" s="55" t="str">
        <f t="shared" si="152"/>
        <v/>
      </c>
      <c r="BH33" s="55" t="str">
        <f t="shared" si="153"/>
        <v/>
      </c>
      <c r="BI33" s="55" t="str">
        <f t="shared" si="154"/>
        <v/>
      </c>
      <c r="BJ33" s="55" t="str">
        <f t="shared" si="155"/>
        <v/>
      </c>
      <c r="BK33" s="55" t="str">
        <f t="shared" si="156"/>
        <v/>
      </c>
      <c r="BL33" s="55" t="str">
        <f t="shared" si="157"/>
        <v/>
      </c>
      <c r="BM33" s="55" t="str">
        <f t="shared" si="158"/>
        <v/>
      </c>
      <c r="BN33" s="55" t="str">
        <f t="shared" si="159"/>
        <v/>
      </c>
      <c r="BO33" s="55" t="str">
        <f t="shared" si="160"/>
        <v/>
      </c>
      <c r="BP33" s="55" t="str">
        <f t="shared" si="161"/>
        <v/>
      </c>
      <c r="BQ33" s="55" t="str">
        <f t="shared" si="162"/>
        <v/>
      </c>
      <c r="BR33" s="55" t="str">
        <f t="shared" si="163"/>
        <v/>
      </c>
      <c r="BS33" s="55" t="str">
        <f t="shared" si="164"/>
        <v/>
      </c>
      <c r="BT33" s="55" t="str">
        <f t="shared" si="165"/>
        <v/>
      </c>
      <c r="BU33" s="55" t="str">
        <f t="shared" si="166"/>
        <v/>
      </c>
      <c r="BV33" s="55" t="str">
        <f t="shared" si="167"/>
        <v/>
      </c>
      <c r="BW33" s="55" t="str">
        <f t="shared" si="168"/>
        <v/>
      </c>
      <c r="BX33" s="55" t="str">
        <f t="shared" si="169"/>
        <v/>
      </c>
      <c r="BY33" s="55" t="str">
        <f t="shared" si="170"/>
        <v/>
      </c>
      <c r="BZ33" s="55" t="str">
        <f t="shared" si="171"/>
        <v/>
      </c>
      <c r="CA33" s="55" t="str">
        <f t="shared" si="172"/>
        <v/>
      </c>
      <c r="CB33" s="55" t="str">
        <f t="shared" si="173"/>
        <v/>
      </c>
      <c r="CC33" s="55" t="str">
        <f t="shared" si="174"/>
        <v/>
      </c>
      <c r="CD33" s="55" t="str">
        <f t="shared" si="175"/>
        <v/>
      </c>
      <c r="CE33" s="55" t="str">
        <f t="shared" si="176"/>
        <v/>
      </c>
      <c r="CF33" s="55" t="str">
        <f t="shared" si="177"/>
        <v/>
      </c>
      <c r="CG33" s="55" t="str">
        <f t="shared" si="178"/>
        <v/>
      </c>
      <c r="CH33" s="55" t="str">
        <f t="shared" si="179"/>
        <v/>
      </c>
      <c r="CI33" s="55" t="str">
        <f t="shared" si="180"/>
        <v/>
      </c>
      <c r="CJ33" s="55" t="str">
        <f t="shared" si="181"/>
        <v/>
      </c>
      <c r="CK33" s="55" t="str">
        <f t="shared" si="182"/>
        <v/>
      </c>
      <c r="CL33" s="55" t="str">
        <f t="shared" si="183"/>
        <v/>
      </c>
      <c r="CM33" s="55" t="str">
        <f t="shared" si="184"/>
        <v/>
      </c>
      <c r="CN33" s="55" t="str">
        <f t="shared" si="185"/>
        <v/>
      </c>
      <c r="CO33" s="55" t="str">
        <f t="shared" si="186"/>
        <v/>
      </c>
      <c r="CP33" s="56" t="str">
        <f>IFERROR(IF($Y$2="DAILY",DATE(B30,1,1)-WEEKDAY(DATE(B30,1,1))+52*7,DATE(CR33,1,1)-WEEKDAY(DATE(CR33,1,1))+52*7),"")</f>
        <v/>
      </c>
      <c r="CQ33" s="3"/>
      <c r="CR33" s="3" t="str">
        <f>B14</f>
        <v/>
      </c>
    </row>
    <row r="34" spans="1:96" ht="21" customHeight="1" x14ac:dyDescent="0.25">
      <c r="A34" s="48" t="str">
        <f>IFERROR(IF($Y$2="DAILY","","23-24"),"")</f>
        <v/>
      </c>
      <c r="B34" s="49" t="str">
        <f>IFERROR(IF($Y$2="DAILY","",$B$10+24),"")</f>
        <v/>
      </c>
      <c r="C34" s="58"/>
      <c r="D34" s="54" t="str">
        <f>IFERROR(IF($Y$2="DAILY",IF(AND(MONTH(DATE(B30,2,29))=2,WEEKDAY(DATE(B30,1,1))=7),DATE(B30,12,24),""),IF(AND(MONTH(DATE(B34-1,2,29))=2,WEEKDAY(DATE(B34-1,1,1))=7),DATE(B34-1,12,30),"")),"")</f>
        <v/>
      </c>
      <c r="E34" s="55" t="str">
        <f>IFERROR(IF($Y$2="DAILY",IF(AND(MONTH(DATE(B30,2,29))=2,WEEKDAY(DATE(B30,1,1))=7),DATE(B30,12,25),""),DATE(B34,1,1)-WEEKDAY(DATE(B34,1,1),1)+7),"")</f>
        <v/>
      </c>
      <c r="F34" s="55" t="str">
        <f>IFERROR(IF($Y$2="DAILY",IF(AND(MONTH(DATE(B30,2,29))=2,WEEKDAY(DATE(B30,1,1))=7),DATE(B30,12,26),""),E34+7),"")</f>
        <v/>
      </c>
      <c r="G34" s="55" t="str">
        <f>IFERROR(IF($Y$2="DAILY",IF(AND(MONTH(DATE(B30,2,29))=2,WEEKDAY(DATE(B30,1,1))=7),DATE(B30,12,27),""),F34+7),"")</f>
        <v/>
      </c>
      <c r="H34" s="55" t="str">
        <f>IFERROR(IF($Y$2="DAILY",IF(AND(MONTH(DATE(B30,2,29))=2,WEEKDAY(DATE(B30,1,1))=7),DATE(B30,12,28),""),G34+7),"")</f>
        <v/>
      </c>
      <c r="I34" s="55" t="str">
        <f>IFERROR(IF($Y$2="DAILY",IF(AND(MONTH(DATE(B30,2,29))=2,WEEKDAY(DATE(B30,1,1))=7),DATE(B30,12,29),""),H34+7),"")</f>
        <v/>
      </c>
      <c r="J34" s="55" t="str">
        <f>IFERROR(IF($Y$2="DAILY",IF(AND(MONTH(DATE(B30,2,29))=2,WEEKDAY(DATE(B30,1,1))=7),DATE(B30,12,30),""),I34+7),"")</f>
        <v/>
      </c>
      <c r="K34" s="55" t="str">
        <f>IFERROR(IF($Y$2="DAILY","",J34+7),"")</f>
        <v/>
      </c>
      <c r="L34" s="55" t="str">
        <f>IFERROR(IF($Y$2="DAILY","",K34+7),"")</f>
        <v/>
      </c>
      <c r="M34" s="55" t="str">
        <f t="shared" ref="M34:BD34" si="194">IFERROR(IF($Y$2="DAILY","",L34+7),"")</f>
        <v/>
      </c>
      <c r="N34" s="55" t="str">
        <f t="shared" si="194"/>
        <v/>
      </c>
      <c r="O34" s="55" t="str">
        <f t="shared" si="194"/>
        <v/>
      </c>
      <c r="P34" s="55" t="str">
        <f t="shared" si="194"/>
        <v/>
      </c>
      <c r="Q34" s="55" t="str">
        <f t="shared" si="194"/>
        <v/>
      </c>
      <c r="R34" s="55" t="str">
        <f t="shared" si="194"/>
        <v/>
      </c>
      <c r="S34" s="55" t="str">
        <f t="shared" si="194"/>
        <v/>
      </c>
      <c r="T34" s="55" t="str">
        <f t="shared" si="194"/>
        <v/>
      </c>
      <c r="U34" s="55" t="str">
        <f t="shared" si="194"/>
        <v/>
      </c>
      <c r="V34" s="55" t="str">
        <f t="shared" si="194"/>
        <v/>
      </c>
      <c r="W34" s="55" t="str">
        <f t="shared" si="194"/>
        <v/>
      </c>
      <c r="X34" s="55" t="str">
        <f t="shared" si="194"/>
        <v/>
      </c>
      <c r="Y34" s="55" t="str">
        <f t="shared" si="194"/>
        <v/>
      </c>
      <c r="Z34" s="55" t="str">
        <f t="shared" si="194"/>
        <v/>
      </c>
      <c r="AA34" s="55" t="str">
        <f t="shared" si="194"/>
        <v/>
      </c>
      <c r="AB34" s="55" t="str">
        <f t="shared" si="194"/>
        <v/>
      </c>
      <c r="AC34" s="55" t="str">
        <f t="shared" si="194"/>
        <v/>
      </c>
      <c r="AD34" s="55" t="str">
        <f t="shared" si="194"/>
        <v/>
      </c>
      <c r="AE34" s="55" t="str">
        <f t="shared" si="194"/>
        <v/>
      </c>
      <c r="AF34" s="55" t="str">
        <f t="shared" si="194"/>
        <v/>
      </c>
      <c r="AG34" s="55" t="str">
        <f t="shared" si="194"/>
        <v/>
      </c>
      <c r="AH34" s="55" t="str">
        <f t="shared" si="194"/>
        <v/>
      </c>
      <c r="AI34" s="55" t="str">
        <f t="shared" si="194"/>
        <v/>
      </c>
      <c r="AJ34" s="55" t="str">
        <f t="shared" si="194"/>
        <v/>
      </c>
      <c r="AK34" s="55" t="str">
        <f t="shared" si="194"/>
        <v/>
      </c>
      <c r="AL34" s="55" t="str">
        <f t="shared" si="194"/>
        <v/>
      </c>
      <c r="AM34" s="55" t="str">
        <f t="shared" si="194"/>
        <v/>
      </c>
      <c r="AN34" s="55" t="str">
        <f t="shared" si="194"/>
        <v/>
      </c>
      <c r="AO34" s="55" t="str">
        <f t="shared" si="194"/>
        <v/>
      </c>
      <c r="AP34" s="55" t="str">
        <f t="shared" si="194"/>
        <v/>
      </c>
      <c r="AQ34" s="55" t="str">
        <f t="shared" si="194"/>
        <v/>
      </c>
      <c r="AR34" s="55" t="str">
        <f t="shared" si="194"/>
        <v/>
      </c>
      <c r="AS34" s="55" t="str">
        <f t="shared" si="194"/>
        <v/>
      </c>
      <c r="AT34" s="55" t="str">
        <f t="shared" si="194"/>
        <v/>
      </c>
      <c r="AU34" s="55" t="str">
        <f t="shared" si="194"/>
        <v/>
      </c>
      <c r="AV34" s="55" t="str">
        <f t="shared" si="194"/>
        <v/>
      </c>
      <c r="AW34" s="55" t="str">
        <f t="shared" si="194"/>
        <v/>
      </c>
      <c r="AX34" s="55" t="str">
        <f t="shared" si="194"/>
        <v/>
      </c>
      <c r="AY34" s="55" t="str">
        <f t="shared" si="194"/>
        <v/>
      </c>
      <c r="AZ34" s="55" t="str">
        <f t="shared" si="194"/>
        <v/>
      </c>
      <c r="BA34" s="55" t="str">
        <f t="shared" si="194"/>
        <v/>
      </c>
      <c r="BB34" s="55" t="str">
        <f t="shared" si="194"/>
        <v/>
      </c>
      <c r="BC34" s="55" t="str">
        <f t="shared" si="194"/>
        <v/>
      </c>
      <c r="BD34" s="55" t="str">
        <f t="shared" si="194"/>
        <v/>
      </c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6"/>
      <c r="CQ34" s="3"/>
      <c r="CR34" s="3" t="str">
        <f>B14</f>
        <v/>
      </c>
    </row>
    <row r="35" spans="1:96" ht="21" customHeight="1" x14ac:dyDescent="0.25">
      <c r="A35" s="48" t="str">
        <f>IFERROR(IF($Y$2="DAILY","4-5","24-25"),"")</f>
        <v>4-5</v>
      </c>
      <c r="B35" s="49" t="str">
        <f>IFERROR(IF($Y$2="DAILY",$B$10+5,$B$10+25),"")</f>
        <v/>
      </c>
      <c r="C35" s="57">
        <f t="shared" ref="C35" si="195">IF($Y$2="DAILY",1,"")</f>
        <v>1</v>
      </c>
      <c r="D35" s="54" t="str">
        <f>IFERROR(IF($Y$2="DAILY",DATE(B35,1,1)-WEEKDAY(DATE(B35,1,1),1)+1,IF(AND(MONTH(DATE(B35-1,2,29))=2,WEEKDAY(DATE(B35-1,1,1))=7),DATE(B35-1,12,30),"")),"")</f>
        <v/>
      </c>
      <c r="E35" s="55" t="str">
        <f>IFERROR(IF($Y$2="DAILY",DATE(B35,1,1)-WEEKDAY(DATE(B35,1,1),1)+2,DATE(B35,1,1)-WEEKDAY(DATE(B35,1,1),1)+7),"")</f>
        <v/>
      </c>
      <c r="F35" s="55" t="str">
        <f>IFERROR(IF($Y$2="DAILY",DATE(B35,1,1)-WEEKDAY(DATE(B35,1,1),1)+3,E35+7),"")</f>
        <v/>
      </c>
      <c r="G35" s="55" t="str">
        <f>IFERROR(IF($Y$2="DAILY",DATE(B35,1,1)-WEEKDAY(DATE(B35,1,1),1)+4,F35+7),"")</f>
        <v/>
      </c>
      <c r="H35" s="55" t="str">
        <f>IFERROR(IF($Y$2="DAILY",DATE(B35,1,1)-WEEKDAY(DATE(B35,1,1),1)+5,G35+7),"")</f>
        <v/>
      </c>
      <c r="I35" s="55" t="str">
        <f>IFERROR(IF($Y$2="DAILY",DATE(B35,1,1)-WEEKDAY(DATE(B35,1,1),1)+6,H35+7),"")</f>
        <v/>
      </c>
      <c r="J35" s="55" t="str">
        <f>IFERROR(IF($Y$2="DAILY",DATE(B35,1,1)-WEEKDAY(DATE(B35,1,1),1)+7,I35+7),"")</f>
        <v/>
      </c>
      <c r="K35" s="55" t="str">
        <f t="shared" ref="K35:BD35" si="196">IFERROR(IF($Y$2="DAILY",J35+1,J35+7),"")</f>
        <v/>
      </c>
      <c r="L35" s="55" t="str">
        <f t="shared" si="196"/>
        <v/>
      </c>
      <c r="M35" s="55" t="str">
        <f t="shared" si="196"/>
        <v/>
      </c>
      <c r="N35" s="55" t="str">
        <f t="shared" si="196"/>
        <v/>
      </c>
      <c r="O35" s="55" t="str">
        <f t="shared" si="196"/>
        <v/>
      </c>
      <c r="P35" s="55" t="str">
        <f t="shared" si="196"/>
        <v/>
      </c>
      <c r="Q35" s="55" t="str">
        <f t="shared" si="196"/>
        <v/>
      </c>
      <c r="R35" s="55" t="str">
        <f t="shared" si="196"/>
        <v/>
      </c>
      <c r="S35" s="55" t="str">
        <f t="shared" si="196"/>
        <v/>
      </c>
      <c r="T35" s="55" t="str">
        <f t="shared" si="196"/>
        <v/>
      </c>
      <c r="U35" s="55" t="str">
        <f t="shared" si="196"/>
        <v/>
      </c>
      <c r="V35" s="55" t="str">
        <f t="shared" si="196"/>
        <v/>
      </c>
      <c r="W35" s="55" t="str">
        <f t="shared" si="196"/>
        <v/>
      </c>
      <c r="X35" s="55" t="str">
        <f t="shared" si="196"/>
        <v/>
      </c>
      <c r="Y35" s="55" t="str">
        <f t="shared" si="196"/>
        <v/>
      </c>
      <c r="Z35" s="55" t="str">
        <f t="shared" si="196"/>
        <v/>
      </c>
      <c r="AA35" s="55" t="str">
        <f t="shared" si="196"/>
        <v/>
      </c>
      <c r="AB35" s="55" t="str">
        <f t="shared" si="196"/>
        <v/>
      </c>
      <c r="AC35" s="55" t="str">
        <f t="shared" si="196"/>
        <v/>
      </c>
      <c r="AD35" s="55" t="str">
        <f t="shared" si="196"/>
        <v/>
      </c>
      <c r="AE35" s="55" t="str">
        <f t="shared" si="196"/>
        <v/>
      </c>
      <c r="AF35" s="55" t="str">
        <f t="shared" si="196"/>
        <v/>
      </c>
      <c r="AG35" s="55" t="str">
        <f t="shared" si="196"/>
        <v/>
      </c>
      <c r="AH35" s="55" t="str">
        <f t="shared" si="196"/>
        <v/>
      </c>
      <c r="AI35" s="55" t="str">
        <f t="shared" si="196"/>
        <v/>
      </c>
      <c r="AJ35" s="55" t="str">
        <f t="shared" si="196"/>
        <v/>
      </c>
      <c r="AK35" s="55" t="str">
        <f t="shared" si="196"/>
        <v/>
      </c>
      <c r="AL35" s="55" t="str">
        <f t="shared" si="196"/>
        <v/>
      </c>
      <c r="AM35" s="55" t="str">
        <f t="shared" si="196"/>
        <v/>
      </c>
      <c r="AN35" s="55" t="str">
        <f t="shared" si="196"/>
        <v/>
      </c>
      <c r="AO35" s="55" t="str">
        <f t="shared" si="196"/>
        <v/>
      </c>
      <c r="AP35" s="55" t="str">
        <f t="shared" si="196"/>
        <v/>
      </c>
      <c r="AQ35" s="55" t="str">
        <f t="shared" si="196"/>
        <v/>
      </c>
      <c r="AR35" s="55" t="str">
        <f t="shared" si="196"/>
        <v/>
      </c>
      <c r="AS35" s="55" t="str">
        <f t="shared" si="196"/>
        <v/>
      </c>
      <c r="AT35" s="55" t="str">
        <f t="shared" si="196"/>
        <v/>
      </c>
      <c r="AU35" s="55" t="str">
        <f t="shared" si="196"/>
        <v/>
      </c>
      <c r="AV35" s="55" t="str">
        <f t="shared" si="196"/>
        <v/>
      </c>
      <c r="AW35" s="55" t="str">
        <f t="shared" si="196"/>
        <v/>
      </c>
      <c r="AX35" s="55" t="str">
        <f t="shared" si="196"/>
        <v/>
      </c>
      <c r="AY35" s="55" t="str">
        <f t="shared" si="196"/>
        <v/>
      </c>
      <c r="AZ35" s="55" t="str">
        <f t="shared" si="196"/>
        <v/>
      </c>
      <c r="BA35" s="55" t="str">
        <f t="shared" si="196"/>
        <v/>
      </c>
      <c r="BB35" s="55" t="str">
        <f t="shared" si="196"/>
        <v/>
      </c>
      <c r="BC35" s="55" t="str">
        <f t="shared" si="196"/>
        <v/>
      </c>
      <c r="BD35" s="55" t="str">
        <f t="shared" si="196"/>
        <v/>
      </c>
      <c r="BE35" s="55" t="str">
        <f>IFERROR(IF($Y$2="DAILY",BD35+1,""),"")</f>
        <v/>
      </c>
      <c r="BF35" s="55" t="str">
        <f t="shared" ref="BF35:BF38" si="197">IFERROR(BE35+1,"")</f>
        <v/>
      </c>
      <c r="BG35" s="55" t="str">
        <f t="shared" ref="BG35:BG38" si="198">IFERROR(BF35+1,"")</f>
        <v/>
      </c>
      <c r="BH35" s="55" t="str">
        <f t="shared" ref="BH35:BH38" si="199">IFERROR(BG35+1,"")</f>
        <v/>
      </c>
      <c r="BI35" s="55" t="str">
        <f t="shared" ref="BI35:BI38" si="200">IFERROR(BH35+1,"")</f>
        <v/>
      </c>
      <c r="BJ35" s="55" t="str">
        <f t="shared" ref="BJ35:BJ38" si="201">IFERROR(BI35+1,"")</f>
        <v/>
      </c>
      <c r="BK35" s="55" t="str">
        <f t="shared" ref="BK35:BK38" si="202">IFERROR(BJ35+1,"")</f>
        <v/>
      </c>
      <c r="BL35" s="55" t="str">
        <f t="shared" ref="BL35:BL38" si="203">IFERROR(BK35+1,"")</f>
        <v/>
      </c>
      <c r="BM35" s="55" t="str">
        <f t="shared" ref="BM35:BM38" si="204">IFERROR(BL35+1,"")</f>
        <v/>
      </c>
      <c r="BN35" s="55" t="str">
        <f t="shared" ref="BN35:BN38" si="205">IFERROR(BM35+1,"")</f>
        <v/>
      </c>
      <c r="BO35" s="55" t="str">
        <f t="shared" ref="BO35:BO38" si="206">IFERROR(BN35+1,"")</f>
        <v/>
      </c>
      <c r="BP35" s="55" t="str">
        <f t="shared" ref="BP35:BP38" si="207">IFERROR(BO35+1,"")</f>
        <v/>
      </c>
      <c r="BQ35" s="55" t="str">
        <f t="shared" ref="BQ35:BQ38" si="208">IFERROR(BP35+1,"")</f>
        <v/>
      </c>
      <c r="BR35" s="55" t="str">
        <f t="shared" ref="BR35:BR38" si="209">IFERROR(BQ35+1,"")</f>
        <v/>
      </c>
      <c r="BS35" s="55" t="str">
        <f t="shared" ref="BS35:BS38" si="210">IFERROR(BR35+1,"")</f>
        <v/>
      </c>
      <c r="BT35" s="55" t="str">
        <f t="shared" ref="BT35:BT38" si="211">IFERROR(BS35+1,"")</f>
        <v/>
      </c>
      <c r="BU35" s="55" t="str">
        <f t="shared" ref="BU35:BU38" si="212">IFERROR(BT35+1,"")</f>
        <v/>
      </c>
      <c r="BV35" s="55" t="str">
        <f t="shared" ref="BV35:BV38" si="213">IFERROR(BU35+1,"")</f>
        <v/>
      </c>
      <c r="BW35" s="55" t="str">
        <f t="shared" ref="BW35:BW38" si="214">IFERROR(BV35+1,"")</f>
        <v/>
      </c>
      <c r="BX35" s="55" t="str">
        <f t="shared" ref="BX35:BX38" si="215">IFERROR(BW35+1,"")</f>
        <v/>
      </c>
      <c r="BY35" s="55" t="str">
        <f t="shared" ref="BY35:BY38" si="216">IFERROR(BX35+1,"")</f>
        <v/>
      </c>
      <c r="BZ35" s="55" t="str">
        <f t="shared" ref="BZ35:BZ38" si="217">IFERROR(BY35+1,"")</f>
        <v/>
      </c>
      <c r="CA35" s="55" t="str">
        <f t="shared" ref="CA35:CA38" si="218">IFERROR(BZ35+1,"")</f>
        <v/>
      </c>
      <c r="CB35" s="55" t="str">
        <f t="shared" ref="CB35:CB38" si="219">IFERROR(CA35+1,"")</f>
        <v/>
      </c>
      <c r="CC35" s="55" t="str">
        <f t="shared" ref="CC35:CC38" si="220">IFERROR(CB35+1,"")</f>
        <v/>
      </c>
      <c r="CD35" s="55" t="str">
        <f t="shared" ref="CD35:CD38" si="221">IFERROR(CC35+1,"")</f>
        <v/>
      </c>
      <c r="CE35" s="55" t="str">
        <f t="shared" ref="CE35:CE38" si="222">IFERROR(CD35+1,"")</f>
        <v/>
      </c>
      <c r="CF35" s="55" t="str">
        <f t="shared" ref="CF35:CF38" si="223">IFERROR(CE35+1,"")</f>
        <v/>
      </c>
      <c r="CG35" s="55" t="str">
        <f t="shared" ref="CG35:CG38" si="224">IFERROR(CF35+1,"")</f>
        <v/>
      </c>
      <c r="CH35" s="55" t="str">
        <f t="shared" ref="CH35:CH38" si="225">IFERROR(CG35+1,"")</f>
        <v/>
      </c>
      <c r="CI35" s="55" t="str">
        <f t="shared" ref="CI35:CI38" si="226">IFERROR(CH35+1,"")</f>
        <v/>
      </c>
      <c r="CJ35" s="55" t="str">
        <f t="shared" ref="CJ35:CJ38" si="227">IFERROR(CI35+1,"")</f>
        <v/>
      </c>
      <c r="CK35" s="55" t="str">
        <f t="shared" ref="CK35:CK38" si="228">IFERROR(CJ35+1,"")</f>
        <v/>
      </c>
      <c r="CL35" s="55" t="str">
        <f t="shared" ref="CL35:CL38" si="229">IFERROR(CK35+1,"")</f>
        <v/>
      </c>
      <c r="CM35" s="55" t="str">
        <f t="shared" ref="CM35:CM38" si="230">IFERROR(CL35+1,"")</f>
        <v/>
      </c>
      <c r="CN35" s="55" t="str">
        <f t="shared" ref="CN35:CN38" si="231">IFERROR(CM35+1,"")</f>
        <v/>
      </c>
      <c r="CO35" s="55" t="str">
        <f t="shared" ref="CO35:CO38" si="232">IFERROR(CN35+1,"")</f>
        <v/>
      </c>
      <c r="CP35" s="56" t="str">
        <f>IFERROR(IF($Y$2="DAILY",DATE(B35,1,1)-WEEKDAY(DATE(B35,1,1))+13*7,DATE(CR35,1,1)-WEEKDAY(DATE(CR35,1,1))+13*7),"")</f>
        <v/>
      </c>
      <c r="CQ35" s="3"/>
      <c r="CR35" s="3" t="str">
        <f>B15</f>
        <v/>
      </c>
    </row>
    <row r="36" spans="1:96" ht="21" customHeight="1" x14ac:dyDescent="0.25">
      <c r="A36" s="48" t="str">
        <f>IFERROR(IF($Y$2="DAILY","","25-26"),"")</f>
        <v/>
      </c>
      <c r="B36" s="49" t="str">
        <f>IFERROR(IF($Y$2="DAILY","",$B$10+26),"")</f>
        <v/>
      </c>
      <c r="C36" s="57">
        <f t="shared" ref="C36" si="233">IF($Y$2="DAILY",2,"")</f>
        <v>2</v>
      </c>
      <c r="D36" s="54" t="str">
        <f>IFERROR(IF($Y$2="DAILY",CP35+1,IF(AND(MONTH(DATE(B36-1,2,29))=2,WEEKDAY(DATE(B36-1,1,1))=7),DATE(B36-1,12,30),"")),"")</f>
        <v/>
      </c>
      <c r="E36" s="55" t="str">
        <f>IFERROR(IF($Y$2="DAILY",D36+1,DATE(B36,1,1)-WEEKDAY(DATE(B36,1,1),1)+7),"")</f>
        <v/>
      </c>
      <c r="F36" s="55" t="str">
        <f t="shared" ref="F36:J38" si="234">IFERROR(IF($Y$2="DAILY",E36+1,E36+7),"")</f>
        <v/>
      </c>
      <c r="G36" s="55" t="str">
        <f t="shared" si="234"/>
        <v/>
      </c>
      <c r="H36" s="55" t="str">
        <f t="shared" si="234"/>
        <v/>
      </c>
      <c r="I36" s="55" t="str">
        <f t="shared" si="234"/>
        <v/>
      </c>
      <c r="J36" s="55" t="str">
        <f t="shared" si="234"/>
        <v/>
      </c>
      <c r="K36" s="55" t="str">
        <f t="shared" ref="K36:BD36" si="235">IFERROR(IF($Y$2="DAILY",J36+1,J36+7),"")</f>
        <v/>
      </c>
      <c r="L36" s="55" t="str">
        <f t="shared" si="235"/>
        <v/>
      </c>
      <c r="M36" s="55" t="str">
        <f t="shared" si="235"/>
        <v/>
      </c>
      <c r="N36" s="55" t="str">
        <f t="shared" si="235"/>
        <v/>
      </c>
      <c r="O36" s="55" t="str">
        <f t="shared" si="235"/>
        <v/>
      </c>
      <c r="P36" s="55" t="str">
        <f t="shared" si="235"/>
        <v/>
      </c>
      <c r="Q36" s="55" t="str">
        <f t="shared" si="235"/>
        <v/>
      </c>
      <c r="R36" s="55" t="str">
        <f t="shared" si="235"/>
        <v/>
      </c>
      <c r="S36" s="55" t="str">
        <f t="shared" si="235"/>
        <v/>
      </c>
      <c r="T36" s="55" t="str">
        <f t="shared" si="235"/>
        <v/>
      </c>
      <c r="U36" s="55" t="str">
        <f t="shared" si="235"/>
        <v/>
      </c>
      <c r="V36" s="55" t="str">
        <f t="shared" si="235"/>
        <v/>
      </c>
      <c r="W36" s="55" t="str">
        <f t="shared" si="235"/>
        <v/>
      </c>
      <c r="X36" s="55" t="str">
        <f t="shared" si="235"/>
        <v/>
      </c>
      <c r="Y36" s="55" t="str">
        <f t="shared" si="235"/>
        <v/>
      </c>
      <c r="Z36" s="55" t="str">
        <f t="shared" si="235"/>
        <v/>
      </c>
      <c r="AA36" s="55" t="str">
        <f t="shared" si="235"/>
        <v/>
      </c>
      <c r="AB36" s="55" t="str">
        <f t="shared" si="235"/>
        <v/>
      </c>
      <c r="AC36" s="55" t="str">
        <f t="shared" si="235"/>
        <v/>
      </c>
      <c r="AD36" s="55" t="str">
        <f t="shared" si="235"/>
        <v/>
      </c>
      <c r="AE36" s="55" t="str">
        <f t="shared" si="235"/>
        <v/>
      </c>
      <c r="AF36" s="55" t="str">
        <f t="shared" si="235"/>
        <v/>
      </c>
      <c r="AG36" s="55" t="str">
        <f t="shared" si="235"/>
        <v/>
      </c>
      <c r="AH36" s="55" t="str">
        <f t="shared" si="235"/>
        <v/>
      </c>
      <c r="AI36" s="55" t="str">
        <f t="shared" si="235"/>
        <v/>
      </c>
      <c r="AJ36" s="55" t="str">
        <f t="shared" si="235"/>
        <v/>
      </c>
      <c r="AK36" s="55" t="str">
        <f t="shared" si="235"/>
        <v/>
      </c>
      <c r="AL36" s="55" t="str">
        <f t="shared" si="235"/>
        <v/>
      </c>
      <c r="AM36" s="55" t="str">
        <f t="shared" si="235"/>
        <v/>
      </c>
      <c r="AN36" s="55" t="str">
        <f t="shared" si="235"/>
        <v/>
      </c>
      <c r="AO36" s="55" t="str">
        <f t="shared" si="235"/>
        <v/>
      </c>
      <c r="AP36" s="55" t="str">
        <f t="shared" si="235"/>
        <v/>
      </c>
      <c r="AQ36" s="55" t="str">
        <f t="shared" si="235"/>
        <v/>
      </c>
      <c r="AR36" s="55" t="str">
        <f t="shared" si="235"/>
        <v/>
      </c>
      <c r="AS36" s="55" t="str">
        <f t="shared" si="235"/>
        <v/>
      </c>
      <c r="AT36" s="55" t="str">
        <f t="shared" si="235"/>
        <v/>
      </c>
      <c r="AU36" s="55" t="str">
        <f t="shared" si="235"/>
        <v/>
      </c>
      <c r="AV36" s="55" t="str">
        <f t="shared" si="235"/>
        <v/>
      </c>
      <c r="AW36" s="55" t="str">
        <f t="shared" si="235"/>
        <v/>
      </c>
      <c r="AX36" s="55" t="str">
        <f t="shared" si="235"/>
        <v/>
      </c>
      <c r="AY36" s="55" t="str">
        <f t="shared" si="235"/>
        <v/>
      </c>
      <c r="AZ36" s="55" t="str">
        <f t="shared" si="235"/>
        <v/>
      </c>
      <c r="BA36" s="55" t="str">
        <f t="shared" si="235"/>
        <v/>
      </c>
      <c r="BB36" s="55" t="str">
        <f t="shared" si="235"/>
        <v/>
      </c>
      <c r="BC36" s="55" t="str">
        <f t="shared" si="235"/>
        <v/>
      </c>
      <c r="BD36" s="55" t="str">
        <f t="shared" si="235"/>
        <v/>
      </c>
      <c r="BE36" s="55" t="str">
        <f>IFERROR(IF($Y$2="DAILY",BD36+1,""),"")</f>
        <v/>
      </c>
      <c r="BF36" s="55" t="str">
        <f t="shared" si="197"/>
        <v/>
      </c>
      <c r="BG36" s="55" t="str">
        <f t="shared" si="198"/>
        <v/>
      </c>
      <c r="BH36" s="55" t="str">
        <f t="shared" si="199"/>
        <v/>
      </c>
      <c r="BI36" s="55" t="str">
        <f t="shared" si="200"/>
        <v/>
      </c>
      <c r="BJ36" s="55" t="str">
        <f t="shared" si="201"/>
        <v/>
      </c>
      <c r="BK36" s="55" t="str">
        <f t="shared" si="202"/>
        <v/>
      </c>
      <c r="BL36" s="55" t="str">
        <f t="shared" si="203"/>
        <v/>
      </c>
      <c r="BM36" s="55" t="str">
        <f t="shared" si="204"/>
        <v/>
      </c>
      <c r="BN36" s="55" t="str">
        <f t="shared" si="205"/>
        <v/>
      </c>
      <c r="BO36" s="55" t="str">
        <f t="shared" si="206"/>
        <v/>
      </c>
      <c r="BP36" s="55" t="str">
        <f t="shared" si="207"/>
        <v/>
      </c>
      <c r="BQ36" s="55" t="str">
        <f t="shared" si="208"/>
        <v/>
      </c>
      <c r="BR36" s="55" t="str">
        <f t="shared" si="209"/>
        <v/>
      </c>
      <c r="BS36" s="55" t="str">
        <f t="shared" si="210"/>
        <v/>
      </c>
      <c r="BT36" s="55" t="str">
        <f t="shared" si="211"/>
        <v/>
      </c>
      <c r="BU36" s="55" t="str">
        <f t="shared" si="212"/>
        <v/>
      </c>
      <c r="BV36" s="55" t="str">
        <f t="shared" si="213"/>
        <v/>
      </c>
      <c r="BW36" s="55" t="str">
        <f t="shared" si="214"/>
        <v/>
      </c>
      <c r="BX36" s="55" t="str">
        <f t="shared" si="215"/>
        <v/>
      </c>
      <c r="BY36" s="55" t="str">
        <f t="shared" si="216"/>
        <v/>
      </c>
      <c r="BZ36" s="55" t="str">
        <f t="shared" si="217"/>
        <v/>
      </c>
      <c r="CA36" s="55" t="str">
        <f t="shared" si="218"/>
        <v/>
      </c>
      <c r="CB36" s="55" t="str">
        <f t="shared" si="219"/>
        <v/>
      </c>
      <c r="CC36" s="55" t="str">
        <f t="shared" si="220"/>
        <v/>
      </c>
      <c r="CD36" s="55" t="str">
        <f t="shared" si="221"/>
        <v/>
      </c>
      <c r="CE36" s="55" t="str">
        <f t="shared" si="222"/>
        <v/>
      </c>
      <c r="CF36" s="55" t="str">
        <f t="shared" si="223"/>
        <v/>
      </c>
      <c r="CG36" s="55" t="str">
        <f t="shared" si="224"/>
        <v/>
      </c>
      <c r="CH36" s="55" t="str">
        <f t="shared" si="225"/>
        <v/>
      </c>
      <c r="CI36" s="55" t="str">
        <f t="shared" si="226"/>
        <v/>
      </c>
      <c r="CJ36" s="55" t="str">
        <f t="shared" si="227"/>
        <v/>
      </c>
      <c r="CK36" s="55" t="str">
        <f t="shared" si="228"/>
        <v/>
      </c>
      <c r="CL36" s="55" t="str">
        <f t="shared" si="229"/>
        <v/>
      </c>
      <c r="CM36" s="55" t="str">
        <f t="shared" si="230"/>
        <v/>
      </c>
      <c r="CN36" s="55" t="str">
        <f t="shared" si="231"/>
        <v/>
      </c>
      <c r="CO36" s="55" t="str">
        <f t="shared" si="232"/>
        <v/>
      </c>
      <c r="CP36" s="56" t="str">
        <f>IFERROR(IF($Y$2="DAILY",DATE(B35,1,1)-WEEKDAY(DATE(B35,1,1))+26*7,DATE(CR36,1,1)-WEEKDAY(DATE(CR36,1,1))+26*7),"")</f>
        <v/>
      </c>
      <c r="CQ36" s="3"/>
      <c r="CR36" s="3" t="str">
        <f>B15</f>
        <v/>
      </c>
    </row>
    <row r="37" spans="1:96" ht="21" customHeight="1" x14ac:dyDescent="0.25">
      <c r="A37" s="48" t="str">
        <f>IFERROR(IF($Y$2="DAILY","","26-27"),"")</f>
        <v/>
      </c>
      <c r="B37" s="49" t="str">
        <f>IFERROR(IF($Y$2="DAILY","",$B$10+27),"")</f>
        <v/>
      </c>
      <c r="C37" s="57">
        <f t="shared" ref="C37" si="236">IF($Y$2="DAILY",3,"")</f>
        <v>3</v>
      </c>
      <c r="D37" s="54" t="str">
        <f>IFERROR(IF($Y$2="DAILY",CP36+1,IF(AND(MONTH(DATE(B37-1,2,29))=2,WEEKDAY(DATE(B37-1,1,1))=7),DATE(B37-1,12,30),"")),"")</f>
        <v/>
      </c>
      <c r="E37" s="55" t="str">
        <f>IFERROR(IF($Y$2="DAILY",D37+1,DATE(B37,1,1)-WEEKDAY(DATE(B37,1,1),1)+7),"")</f>
        <v/>
      </c>
      <c r="F37" s="55" t="str">
        <f t="shared" si="234"/>
        <v/>
      </c>
      <c r="G37" s="55" t="str">
        <f t="shared" si="234"/>
        <v/>
      </c>
      <c r="H37" s="55" t="str">
        <f t="shared" si="234"/>
        <v/>
      </c>
      <c r="I37" s="55" t="str">
        <f t="shared" si="234"/>
        <v/>
      </c>
      <c r="J37" s="55" t="str">
        <f t="shared" si="234"/>
        <v/>
      </c>
      <c r="K37" s="55" t="str">
        <f t="shared" ref="K37:BD37" si="237">IFERROR(IF($Y$2="DAILY",J37+1,J37+7),"")</f>
        <v/>
      </c>
      <c r="L37" s="55" t="str">
        <f t="shared" si="237"/>
        <v/>
      </c>
      <c r="M37" s="55" t="str">
        <f t="shared" si="237"/>
        <v/>
      </c>
      <c r="N37" s="55" t="str">
        <f t="shared" si="237"/>
        <v/>
      </c>
      <c r="O37" s="55" t="str">
        <f t="shared" si="237"/>
        <v/>
      </c>
      <c r="P37" s="55" t="str">
        <f t="shared" si="237"/>
        <v/>
      </c>
      <c r="Q37" s="55" t="str">
        <f t="shared" si="237"/>
        <v/>
      </c>
      <c r="R37" s="55" t="str">
        <f t="shared" si="237"/>
        <v/>
      </c>
      <c r="S37" s="55" t="str">
        <f t="shared" si="237"/>
        <v/>
      </c>
      <c r="T37" s="55" t="str">
        <f t="shared" si="237"/>
        <v/>
      </c>
      <c r="U37" s="55" t="str">
        <f t="shared" si="237"/>
        <v/>
      </c>
      <c r="V37" s="55" t="str">
        <f t="shared" si="237"/>
        <v/>
      </c>
      <c r="W37" s="55" t="str">
        <f t="shared" si="237"/>
        <v/>
      </c>
      <c r="X37" s="55" t="str">
        <f t="shared" si="237"/>
        <v/>
      </c>
      <c r="Y37" s="55" t="str">
        <f t="shared" si="237"/>
        <v/>
      </c>
      <c r="Z37" s="55" t="str">
        <f t="shared" si="237"/>
        <v/>
      </c>
      <c r="AA37" s="55" t="str">
        <f t="shared" si="237"/>
        <v/>
      </c>
      <c r="AB37" s="55" t="str">
        <f t="shared" si="237"/>
        <v/>
      </c>
      <c r="AC37" s="55" t="str">
        <f t="shared" si="237"/>
        <v/>
      </c>
      <c r="AD37" s="55" t="str">
        <f t="shared" si="237"/>
        <v/>
      </c>
      <c r="AE37" s="55" t="str">
        <f t="shared" si="237"/>
        <v/>
      </c>
      <c r="AF37" s="55" t="str">
        <f t="shared" si="237"/>
        <v/>
      </c>
      <c r="AG37" s="55" t="str">
        <f t="shared" si="237"/>
        <v/>
      </c>
      <c r="AH37" s="55" t="str">
        <f t="shared" si="237"/>
        <v/>
      </c>
      <c r="AI37" s="55" t="str">
        <f t="shared" si="237"/>
        <v/>
      </c>
      <c r="AJ37" s="55" t="str">
        <f t="shared" si="237"/>
        <v/>
      </c>
      <c r="AK37" s="55" t="str">
        <f t="shared" si="237"/>
        <v/>
      </c>
      <c r="AL37" s="55" t="str">
        <f t="shared" si="237"/>
        <v/>
      </c>
      <c r="AM37" s="55" t="str">
        <f t="shared" si="237"/>
        <v/>
      </c>
      <c r="AN37" s="55" t="str">
        <f t="shared" si="237"/>
        <v/>
      </c>
      <c r="AO37" s="55" t="str">
        <f t="shared" si="237"/>
        <v/>
      </c>
      <c r="AP37" s="55" t="str">
        <f t="shared" si="237"/>
        <v/>
      </c>
      <c r="AQ37" s="55" t="str">
        <f t="shared" si="237"/>
        <v/>
      </c>
      <c r="AR37" s="55" t="str">
        <f t="shared" si="237"/>
        <v/>
      </c>
      <c r="AS37" s="55" t="str">
        <f t="shared" si="237"/>
        <v/>
      </c>
      <c r="AT37" s="55" t="str">
        <f t="shared" si="237"/>
        <v/>
      </c>
      <c r="AU37" s="55" t="str">
        <f t="shared" si="237"/>
        <v/>
      </c>
      <c r="AV37" s="55" t="str">
        <f t="shared" si="237"/>
        <v/>
      </c>
      <c r="AW37" s="55" t="str">
        <f t="shared" si="237"/>
        <v/>
      </c>
      <c r="AX37" s="55" t="str">
        <f t="shared" si="237"/>
        <v/>
      </c>
      <c r="AY37" s="55" t="str">
        <f t="shared" si="237"/>
        <v/>
      </c>
      <c r="AZ37" s="55" t="str">
        <f t="shared" si="237"/>
        <v/>
      </c>
      <c r="BA37" s="55" t="str">
        <f t="shared" si="237"/>
        <v/>
      </c>
      <c r="BB37" s="55" t="str">
        <f t="shared" si="237"/>
        <v/>
      </c>
      <c r="BC37" s="55" t="str">
        <f t="shared" si="237"/>
        <v/>
      </c>
      <c r="BD37" s="55" t="str">
        <f t="shared" si="237"/>
        <v/>
      </c>
      <c r="BE37" s="55" t="str">
        <f>IFERROR(IF($Y$2="DAILY",BD37+1,""),"")</f>
        <v/>
      </c>
      <c r="BF37" s="55" t="str">
        <f t="shared" si="197"/>
        <v/>
      </c>
      <c r="BG37" s="55" t="str">
        <f t="shared" si="198"/>
        <v/>
      </c>
      <c r="BH37" s="55" t="str">
        <f t="shared" si="199"/>
        <v/>
      </c>
      <c r="BI37" s="55" t="str">
        <f t="shared" si="200"/>
        <v/>
      </c>
      <c r="BJ37" s="55" t="str">
        <f t="shared" si="201"/>
        <v/>
      </c>
      <c r="BK37" s="55" t="str">
        <f t="shared" si="202"/>
        <v/>
      </c>
      <c r="BL37" s="55" t="str">
        <f t="shared" si="203"/>
        <v/>
      </c>
      <c r="BM37" s="55" t="str">
        <f t="shared" si="204"/>
        <v/>
      </c>
      <c r="BN37" s="55" t="str">
        <f t="shared" si="205"/>
        <v/>
      </c>
      <c r="BO37" s="55" t="str">
        <f t="shared" si="206"/>
        <v/>
      </c>
      <c r="BP37" s="55" t="str">
        <f t="shared" si="207"/>
        <v/>
      </c>
      <c r="BQ37" s="55" t="str">
        <f t="shared" si="208"/>
        <v/>
      </c>
      <c r="BR37" s="55" t="str">
        <f t="shared" si="209"/>
        <v/>
      </c>
      <c r="BS37" s="55" t="str">
        <f t="shared" si="210"/>
        <v/>
      </c>
      <c r="BT37" s="55" t="str">
        <f t="shared" si="211"/>
        <v/>
      </c>
      <c r="BU37" s="55" t="str">
        <f t="shared" si="212"/>
        <v/>
      </c>
      <c r="BV37" s="55" t="str">
        <f t="shared" si="213"/>
        <v/>
      </c>
      <c r="BW37" s="55" t="str">
        <f t="shared" si="214"/>
        <v/>
      </c>
      <c r="BX37" s="55" t="str">
        <f t="shared" si="215"/>
        <v/>
      </c>
      <c r="BY37" s="55" t="str">
        <f t="shared" si="216"/>
        <v/>
      </c>
      <c r="BZ37" s="55" t="str">
        <f t="shared" si="217"/>
        <v/>
      </c>
      <c r="CA37" s="55" t="str">
        <f t="shared" si="218"/>
        <v/>
      </c>
      <c r="CB37" s="55" t="str">
        <f t="shared" si="219"/>
        <v/>
      </c>
      <c r="CC37" s="55" t="str">
        <f t="shared" si="220"/>
        <v/>
      </c>
      <c r="CD37" s="55" t="str">
        <f t="shared" si="221"/>
        <v/>
      </c>
      <c r="CE37" s="55" t="str">
        <f t="shared" si="222"/>
        <v/>
      </c>
      <c r="CF37" s="55" t="str">
        <f t="shared" si="223"/>
        <v/>
      </c>
      <c r="CG37" s="55" t="str">
        <f t="shared" si="224"/>
        <v/>
      </c>
      <c r="CH37" s="55" t="str">
        <f t="shared" si="225"/>
        <v/>
      </c>
      <c r="CI37" s="55" t="str">
        <f t="shared" si="226"/>
        <v/>
      </c>
      <c r="CJ37" s="55" t="str">
        <f t="shared" si="227"/>
        <v/>
      </c>
      <c r="CK37" s="55" t="str">
        <f t="shared" si="228"/>
        <v/>
      </c>
      <c r="CL37" s="55" t="str">
        <f t="shared" si="229"/>
        <v/>
      </c>
      <c r="CM37" s="55" t="str">
        <f t="shared" si="230"/>
        <v/>
      </c>
      <c r="CN37" s="55" t="str">
        <f t="shared" si="231"/>
        <v/>
      </c>
      <c r="CO37" s="55" t="str">
        <f t="shared" si="232"/>
        <v/>
      </c>
      <c r="CP37" s="56" t="str">
        <f>IFERROR(IF($Y$2="DAILY",DATE(B35,1,1)-WEEKDAY(DATE(B35,1,1))+39*7,DATE(CR37,1,1)-WEEKDAY(DATE(CR37,1,1))+39*7),"")</f>
        <v/>
      </c>
      <c r="CQ37" s="3"/>
      <c r="CR37" s="3" t="str">
        <f>B15</f>
        <v/>
      </c>
    </row>
    <row r="38" spans="1:96" ht="21" customHeight="1" x14ac:dyDescent="0.25">
      <c r="A38" s="48" t="str">
        <f>IFERROR(IF($Y$2="DAILY","","27-28"),"")</f>
        <v/>
      </c>
      <c r="B38" s="49" t="str">
        <f>IFERROR(IF($Y$2="DAILY","",$B$10+28),"")</f>
        <v/>
      </c>
      <c r="C38" s="57">
        <f t="shared" ref="C38" si="238">IF($Y$2="DAILY",4,"")</f>
        <v>4</v>
      </c>
      <c r="D38" s="54" t="str">
        <f>IFERROR(IF($Y$2="DAILY",CP37+1,IF(AND(MONTH(DATE(B38-1,2,29))=2,WEEKDAY(DATE(B38-1,1,1))=7),DATE(B38-1,12,30),"")),"")</f>
        <v/>
      </c>
      <c r="E38" s="55" t="str">
        <f>IFERROR(IF($Y$2="DAILY",D38+1,DATE(B38,1,1)-WEEKDAY(DATE(B38,1,1),1)+7),"")</f>
        <v/>
      </c>
      <c r="F38" s="55" t="str">
        <f t="shared" si="234"/>
        <v/>
      </c>
      <c r="G38" s="55" t="str">
        <f t="shared" si="234"/>
        <v/>
      </c>
      <c r="H38" s="55" t="str">
        <f t="shared" si="234"/>
        <v/>
      </c>
      <c r="I38" s="55" t="str">
        <f t="shared" si="234"/>
        <v/>
      </c>
      <c r="J38" s="55" t="str">
        <f t="shared" si="234"/>
        <v/>
      </c>
      <c r="K38" s="55" t="str">
        <f t="shared" ref="K38:BD38" si="239">IFERROR(IF($Y$2="DAILY",J38+1,J38+7),"")</f>
        <v/>
      </c>
      <c r="L38" s="55" t="str">
        <f t="shared" si="239"/>
        <v/>
      </c>
      <c r="M38" s="55" t="str">
        <f t="shared" si="239"/>
        <v/>
      </c>
      <c r="N38" s="55" t="str">
        <f t="shared" si="239"/>
        <v/>
      </c>
      <c r="O38" s="55" t="str">
        <f t="shared" si="239"/>
        <v/>
      </c>
      <c r="P38" s="55" t="str">
        <f t="shared" si="239"/>
        <v/>
      </c>
      <c r="Q38" s="55" t="str">
        <f t="shared" si="239"/>
        <v/>
      </c>
      <c r="R38" s="55" t="str">
        <f t="shared" si="239"/>
        <v/>
      </c>
      <c r="S38" s="55" t="str">
        <f t="shared" si="239"/>
        <v/>
      </c>
      <c r="T38" s="55" t="str">
        <f t="shared" si="239"/>
        <v/>
      </c>
      <c r="U38" s="55" t="str">
        <f t="shared" si="239"/>
        <v/>
      </c>
      <c r="V38" s="55" t="str">
        <f t="shared" si="239"/>
        <v/>
      </c>
      <c r="W38" s="55" t="str">
        <f t="shared" si="239"/>
        <v/>
      </c>
      <c r="X38" s="55" t="str">
        <f t="shared" si="239"/>
        <v/>
      </c>
      <c r="Y38" s="55" t="str">
        <f t="shared" si="239"/>
        <v/>
      </c>
      <c r="Z38" s="55" t="str">
        <f t="shared" si="239"/>
        <v/>
      </c>
      <c r="AA38" s="55" t="str">
        <f t="shared" si="239"/>
        <v/>
      </c>
      <c r="AB38" s="55" t="str">
        <f t="shared" si="239"/>
        <v/>
      </c>
      <c r="AC38" s="55" t="str">
        <f t="shared" si="239"/>
        <v/>
      </c>
      <c r="AD38" s="55" t="str">
        <f t="shared" si="239"/>
        <v/>
      </c>
      <c r="AE38" s="55" t="str">
        <f t="shared" si="239"/>
        <v/>
      </c>
      <c r="AF38" s="55" t="str">
        <f t="shared" si="239"/>
        <v/>
      </c>
      <c r="AG38" s="55" t="str">
        <f t="shared" si="239"/>
        <v/>
      </c>
      <c r="AH38" s="55" t="str">
        <f t="shared" si="239"/>
        <v/>
      </c>
      <c r="AI38" s="55" t="str">
        <f t="shared" si="239"/>
        <v/>
      </c>
      <c r="AJ38" s="55" t="str">
        <f t="shared" si="239"/>
        <v/>
      </c>
      <c r="AK38" s="55" t="str">
        <f t="shared" si="239"/>
        <v/>
      </c>
      <c r="AL38" s="55" t="str">
        <f t="shared" si="239"/>
        <v/>
      </c>
      <c r="AM38" s="55" t="str">
        <f t="shared" si="239"/>
        <v/>
      </c>
      <c r="AN38" s="55" t="str">
        <f t="shared" si="239"/>
        <v/>
      </c>
      <c r="AO38" s="55" t="str">
        <f t="shared" si="239"/>
        <v/>
      </c>
      <c r="AP38" s="55" t="str">
        <f t="shared" si="239"/>
        <v/>
      </c>
      <c r="AQ38" s="55" t="str">
        <f t="shared" si="239"/>
        <v/>
      </c>
      <c r="AR38" s="55" t="str">
        <f t="shared" si="239"/>
        <v/>
      </c>
      <c r="AS38" s="55" t="str">
        <f t="shared" si="239"/>
        <v/>
      </c>
      <c r="AT38" s="55" t="str">
        <f t="shared" si="239"/>
        <v/>
      </c>
      <c r="AU38" s="55" t="str">
        <f t="shared" si="239"/>
        <v/>
      </c>
      <c r="AV38" s="55" t="str">
        <f t="shared" si="239"/>
        <v/>
      </c>
      <c r="AW38" s="55" t="str">
        <f t="shared" si="239"/>
        <v/>
      </c>
      <c r="AX38" s="55" t="str">
        <f t="shared" si="239"/>
        <v/>
      </c>
      <c r="AY38" s="55" t="str">
        <f t="shared" si="239"/>
        <v/>
      </c>
      <c r="AZ38" s="55" t="str">
        <f t="shared" si="239"/>
        <v/>
      </c>
      <c r="BA38" s="55" t="str">
        <f t="shared" si="239"/>
        <v/>
      </c>
      <c r="BB38" s="55" t="str">
        <f t="shared" si="239"/>
        <v/>
      </c>
      <c r="BC38" s="55" t="str">
        <f t="shared" si="239"/>
        <v/>
      </c>
      <c r="BD38" s="55" t="str">
        <f t="shared" si="239"/>
        <v/>
      </c>
      <c r="BE38" s="55" t="str">
        <f>IFERROR(IF($Y$2="DAILY",BD38+1,""),"")</f>
        <v/>
      </c>
      <c r="BF38" s="55" t="str">
        <f t="shared" si="197"/>
        <v/>
      </c>
      <c r="BG38" s="55" t="str">
        <f t="shared" si="198"/>
        <v/>
      </c>
      <c r="BH38" s="55" t="str">
        <f t="shared" si="199"/>
        <v/>
      </c>
      <c r="BI38" s="55" t="str">
        <f t="shared" si="200"/>
        <v/>
      </c>
      <c r="BJ38" s="55" t="str">
        <f t="shared" si="201"/>
        <v/>
      </c>
      <c r="BK38" s="55" t="str">
        <f t="shared" si="202"/>
        <v/>
      </c>
      <c r="BL38" s="55" t="str">
        <f t="shared" si="203"/>
        <v/>
      </c>
      <c r="BM38" s="55" t="str">
        <f t="shared" si="204"/>
        <v/>
      </c>
      <c r="BN38" s="55" t="str">
        <f t="shared" si="205"/>
        <v/>
      </c>
      <c r="BO38" s="55" t="str">
        <f t="shared" si="206"/>
        <v/>
      </c>
      <c r="BP38" s="55" t="str">
        <f t="shared" si="207"/>
        <v/>
      </c>
      <c r="BQ38" s="55" t="str">
        <f t="shared" si="208"/>
        <v/>
      </c>
      <c r="BR38" s="55" t="str">
        <f t="shared" si="209"/>
        <v/>
      </c>
      <c r="BS38" s="55" t="str">
        <f t="shared" si="210"/>
        <v/>
      </c>
      <c r="BT38" s="55" t="str">
        <f t="shared" si="211"/>
        <v/>
      </c>
      <c r="BU38" s="55" t="str">
        <f t="shared" si="212"/>
        <v/>
      </c>
      <c r="BV38" s="55" t="str">
        <f t="shared" si="213"/>
        <v/>
      </c>
      <c r="BW38" s="55" t="str">
        <f t="shared" si="214"/>
        <v/>
      </c>
      <c r="BX38" s="55" t="str">
        <f t="shared" si="215"/>
        <v/>
      </c>
      <c r="BY38" s="55" t="str">
        <f t="shared" si="216"/>
        <v/>
      </c>
      <c r="BZ38" s="55" t="str">
        <f t="shared" si="217"/>
        <v/>
      </c>
      <c r="CA38" s="55" t="str">
        <f t="shared" si="218"/>
        <v/>
      </c>
      <c r="CB38" s="55" t="str">
        <f t="shared" si="219"/>
        <v/>
      </c>
      <c r="CC38" s="55" t="str">
        <f t="shared" si="220"/>
        <v/>
      </c>
      <c r="CD38" s="55" t="str">
        <f t="shared" si="221"/>
        <v/>
      </c>
      <c r="CE38" s="55" t="str">
        <f t="shared" si="222"/>
        <v/>
      </c>
      <c r="CF38" s="55" t="str">
        <f t="shared" si="223"/>
        <v/>
      </c>
      <c r="CG38" s="55" t="str">
        <f t="shared" si="224"/>
        <v/>
      </c>
      <c r="CH38" s="55" t="str">
        <f t="shared" si="225"/>
        <v/>
      </c>
      <c r="CI38" s="55" t="str">
        <f t="shared" si="226"/>
        <v/>
      </c>
      <c r="CJ38" s="55" t="str">
        <f t="shared" si="227"/>
        <v/>
      </c>
      <c r="CK38" s="55" t="str">
        <f t="shared" si="228"/>
        <v/>
      </c>
      <c r="CL38" s="55" t="str">
        <f t="shared" si="229"/>
        <v/>
      </c>
      <c r="CM38" s="55" t="str">
        <f t="shared" si="230"/>
        <v/>
      </c>
      <c r="CN38" s="55" t="str">
        <f t="shared" si="231"/>
        <v/>
      </c>
      <c r="CO38" s="55" t="str">
        <f t="shared" si="232"/>
        <v/>
      </c>
      <c r="CP38" s="56" t="str">
        <f>IFERROR(IF($Y$2="DAILY",DATE(B35,1,1)-WEEKDAY(DATE(B35,1,1))+52*7,DATE(CR38,1,1)-WEEKDAY(DATE(CR38,1,1))+52*7),"")</f>
        <v/>
      </c>
      <c r="CQ38" s="3"/>
      <c r="CR38" s="3" t="str">
        <f>B15</f>
        <v/>
      </c>
    </row>
    <row r="39" spans="1:96" ht="21" customHeight="1" x14ac:dyDescent="0.25">
      <c r="A39" s="48" t="str">
        <f>IFERROR(IF($Y$2="DAILY","","28-29"),"")</f>
        <v/>
      </c>
      <c r="B39" s="49" t="str">
        <f>IFERROR(IF($Y$2="DAILY","",$B$10+29),"")</f>
        <v/>
      </c>
      <c r="C39" s="58"/>
      <c r="D39" s="54" t="str">
        <f>IFERROR(IF($Y$2="DAILY",IF(AND(MONTH(DATE(B35,2,29))=2,WEEKDAY(DATE(B35,1,1))=7),DATE(B35,12,24),""),IF(AND(MONTH(DATE(B39-1,2,29))=2,WEEKDAY(DATE(B39-1,1,1))=7),DATE(B39-1,12,30),"")),"")</f>
        <v/>
      </c>
      <c r="E39" s="55" t="str">
        <f>IFERROR(IF($Y$2="DAILY",IF(AND(MONTH(DATE(B35,2,29))=2,WEEKDAY(DATE(B35,1,1))=7),DATE(B35,12,25),""),DATE(B39,1,1)-WEEKDAY(DATE(B39,1,1),1)+7),"")</f>
        <v/>
      </c>
      <c r="F39" s="55" t="str">
        <f>IFERROR(IF($Y$2="DAILY",IF(AND(MONTH(DATE(B35,2,29))=2,WEEKDAY(DATE(B35,1,1))=7),DATE(B35,12,26),""),E39+7),"")</f>
        <v/>
      </c>
      <c r="G39" s="55" t="str">
        <f>IFERROR(IF($Y$2="DAILY",IF(AND(MONTH(DATE(B35,2,29))=2,WEEKDAY(DATE(B35,1,1))=7),DATE(B35,12,27),""),F39+7),"")</f>
        <v/>
      </c>
      <c r="H39" s="55" t="str">
        <f>IFERROR(IF($Y$2="DAILY",IF(AND(MONTH(DATE(B35,2,29))=2,WEEKDAY(DATE(B35,1,1))=7),DATE(B35,12,28),""),G39+7),"")</f>
        <v/>
      </c>
      <c r="I39" s="55" t="str">
        <f>IFERROR(IF($Y$2="DAILY",IF(AND(MONTH(DATE(B35,2,29))=2,WEEKDAY(DATE(B35,1,1))=7),DATE(B35,12,29),""),H39+7),"")</f>
        <v/>
      </c>
      <c r="J39" s="55" t="str">
        <f>IFERROR(IF($Y$2="DAILY",IF(AND(MONTH(DATE(B35,2,29))=2,WEEKDAY(DATE(B35,1,1))=7),DATE(B35,12,30),""),I39+7),"")</f>
        <v/>
      </c>
      <c r="K39" s="55" t="str">
        <f>IFERROR(IF($Y$2="DAILY","",J39+7),"")</f>
        <v/>
      </c>
      <c r="L39" s="55" t="str">
        <f>IFERROR(IF($Y$2="DAILY","",K39+7),"")</f>
        <v/>
      </c>
      <c r="M39" s="55" t="str">
        <f t="shared" ref="M39:BD39" si="240">IFERROR(IF($Y$2="DAILY","",L39+7),"")</f>
        <v/>
      </c>
      <c r="N39" s="55" t="str">
        <f t="shared" si="240"/>
        <v/>
      </c>
      <c r="O39" s="55" t="str">
        <f t="shared" si="240"/>
        <v/>
      </c>
      <c r="P39" s="55" t="str">
        <f t="shared" si="240"/>
        <v/>
      </c>
      <c r="Q39" s="55" t="str">
        <f t="shared" si="240"/>
        <v/>
      </c>
      <c r="R39" s="55" t="str">
        <f t="shared" si="240"/>
        <v/>
      </c>
      <c r="S39" s="55" t="str">
        <f t="shared" si="240"/>
        <v/>
      </c>
      <c r="T39" s="55" t="str">
        <f t="shared" si="240"/>
        <v/>
      </c>
      <c r="U39" s="55" t="str">
        <f t="shared" si="240"/>
        <v/>
      </c>
      <c r="V39" s="55" t="str">
        <f t="shared" si="240"/>
        <v/>
      </c>
      <c r="W39" s="55" t="str">
        <f t="shared" si="240"/>
        <v/>
      </c>
      <c r="X39" s="55" t="str">
        <f t="shared" si="240"/>
        <v/>
      </c>
      <c r="Y39" s="55" t="str">
        <f t="shared" si="240"/>
        <v/>
      </c>
      <c r="Z39" s="55" t="str">
        <f t="shared" si="240"/>
        <v/>
      </c>
      <c r="AA39" s="55" t="str">
        <f t="shared" si="240"/>
        <v/>
      </c>
      <c r="AB39" s="55" t="str">
        <f t="shared" si="240"/>
        <v/>
      </c>
      <c r="AC39" s="55" t="str">
        <f t="shared" si="240"/>
        <v/>
      </c>
      <c r="AD39" s="55" t="str">
        <f t="shared" si="240"/>
        <v/>
      </c>
      <c r="AE39" s="55" t="str">
        <f t="shared" si="240"/>
        <v/>
      </c>
      <c r="AF39" s="55" t="str">
        <f t="shared" si="240"/>
        <v/>
      </c>
      <c r="AG39" s="55" t="str">
        <f t="shared" si="240"/>
        <v/>
      </c>
      <c r="AH39" s="55" t="str">
        <f t="shared" si="240"/>
        <v/>
      </c>
      <c r="AI39" s="55" t="str">
        <f t="shared" si="240"/>
        <v/>
      </c>
      <c r="AJ39" s="55" t="str">
        <f t="shared" si="240"/>
        <v/>
      </c>
      <c r="AK39" s="55" t="str">
        <f t="shared" si="240"/>
        <v/>
      </c>
      <c r="AL39" s="55" t="str">
        <f t="shared" si="240"/>
        <v/>
      </c>
      <c r="AM39" s="55" t="str">
        <f t="shared" si="240"/>
        <v/>
      </c>
      <c r="AN39" s="55" t="str">
        <f t="shared" si="240"/>
        <v/>
      </c>
      <c r="AO39" s="55" t="str">
        <f t="shared" si="240"/>
        <v/>
      </c>
      <c r="AP39" s="55" t="str">
        <f t="shared" si="240"/>
        <v/>
      </c>
      <c r="AQ39" s="55" t="str">
        <f t="shared" si="240"/>
        <v/>
      </c>
      <c r="AR39" s="55" t="str">
        <f t="shared" si="240"/>
        <v/>
      </c>
      <c r="AS39" s="55" t="str">
        <f t="shared" si="240"/>
        <v/>
      </c>
      <c r="AT39" s="55" t="str">
        <f t="shared" si="240"/>
        <v/>
      </c>
      <c r="AU39" s="55" t="str">
        <f t="shared" si="240"/>
        <v/>
      </c>
      <c r="AV39" s="55" t="str">
        <f t="shared" si="240"/>
        <v/>
      </c>
      <c r="AW39" s="55" t="str">
        <f t="shared" si="240"/>
        <v/>
      </c>
      <c r="AX39" s="55" t="str">
        <f t="shared" si="240"/>
        <v/>
      </c>
      <c r="AY39" s="55" t="str">
        <f t="shared" si="240"/>
        <v/>
      </c>
      <c r="AZ39" s="55" t="str">
        <f t="shared" si="240"/>
        <v/>
      </c>
      <c r="BA39" s="55" t="str">
        <f t="shared" si="240"/>
        <v/>
      </c>
      <c r="BB39" s="55" t="str">
        <f t="shared" si="240"/>
        <v/>
      </c>
      <c r="BC39" s="55" t="str">
        <f t="shared" si="240"/>
        <v/>
      </c>
      <c r="BD39" s="55" t="str">
        <f t="shared" si="240"/>
        <v/>
      </c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6"/>
      <c r="CQ39" s="3"/>
      <c r="CR39" s="3" t="str">
        <f>B15</f>
        <v/>
      </c>
    </row>
    <row r="40" spans="1:96" ht="21" customHeight="1" x14ac:dyDescent="0.25">
      <c r="A40" s="48" t="str">
        <f>IFERROR(IF($Y$2="DAILY","5-6","29-30"),"")</f>
        <v>5-6</v>
      </c>
      <c r="B40" s="49" t="str">
        <f>IFERROR(IF($Y$2="DAILY",$B$10+6,$B$10+30),"")</f>
        <v/>
      </c>
      <c r="C40" s="57">
        <f t="shared" ref="C40" si="241">IF($Y$2="DAILY",1,"")</f>
        <v>1</v>
      </c>
      <c r="D40" s="54" t="str">
        <f>IFERROR(IF($Y$2="DAILY",DATE(B40,1,1)-WEEKDAY(DATE(B40,1,1),1)+1,IF(AND(MONTH(DATE(B40-1,2,29))=2,WEEKDAY(DATE(B40-1,1,1))=7),DATE(B40-1,12,30),"")),"")</f>
        <v/>
      </c>
      <c r="E40" s="55" t="str">
        <f>IFERROR(IF($Y$2="DAILY",DATE(B40,1,1)-WEEKDAY(DATE(B40,1,1),1)+2,DATE(B40,1,1)-WEEKDAY(DATE(B40,1,1),1)+7),"")</f>
        <v/>
      </c>
      <c r="F40" s="55" t="str">
        <f>IFERROR(IF($Y$2="DAILY",DATE(B40,1,1)-WEEKDAY(DATE(B40,1,1),1)+3,E40+7),"")</f>
        <v/>
      </c>
      <c r="G40" s="55" t="str">
        <f>IFERROR(IF($Y$2="DAILY",DATE(B40,1,1)-WEEKDAY(DATE(B40,1,1),1)+4,F40+7),"")</f>
        <v/>
      </c>
      <c r="H40" s="55" t="str">
        <f>IFERROR(IF($Y$2="DAILY",DATE(B40,1,1)-WEEKDAY(DATE(B40,1,1),1)+5,G40+7),"")</f>
        <v/>
      </c>
      <c r="I40" s="55" t="str">
        <f>IFERROR(IF($Y$2="DAILY",DATE(B40,1,1)-WEEKDAY(DATE(B40,1,1),1)+6,H40+7),"")</f>
        <v/>
      </c>
      <c r="J40" s="55" t="str">
        <f>IFERROR(IF($Y$2="DAILY",DATE(B40,1,1)-WEEKDAY(DATE(B40,1,1),1)+7,I40+7),"")</f>
        <v/>
      </c>
      <c r="K40" s="55" t="str">
        <f t="shared" ref="K40:BD40" si="242">IFERROR(IF($Y$2="DAILY",J40+1,J40+7),"")</f>
        <v/>
      </c>
      <c r="L40" s="55" t="str">
        <f t="shared" si="242"/>
        <v/>
      </c>
      <c r="M40" s="55" t="str">
        <f t="shared" si="242"/>
        <v/>
      </c>
      <c r="N40" s="55" t="str">
        <f t="shared" si="242"/>
        <v/>
      </c>
      <c r="O40" s="55" t="str">
        <f t="shared" si="242"/>
        <v/>
      </c>
      <c r="P40" s="55" t="str">
        <f t="shared" si="242"/>
        <v/>
      </c>
      <c r="Q40" s="55" t="str">
        <f t="shared" si="242"/>
        <v/>
      </c>
      <c r="R40" s="55" t="str">
        <f t="shared" si="242"/>
        <v/>
      </c>
      <c r="S40" s="55" t="str">
        <f t="shared" si="242"/>
        <v/>
      </c>
      <c r="T40" s="55" t="str">
        <f t="shared" si="242"/>
        <v/>
      </c>
      <c r="U40" s="55" t="str">
        <f t="shared" si="242"/>
        <v/>
      </c>
      <c r="V40" s="55" t="str">
        <f t="shared" si="242"/>
        <v/>
      </c>
      <c r="W40" s="55" t="str">
        <f t="shared" si="242"/>
        <v/>
      </c>
      <c r="X40" s="55" t="str">
        <f t="shared" si="242"/>
        <v/>
      </c>
      <c r="Y40" s="55" t="str">
        <f t="shared" si="242"/>
        <v/>
      </c>
      <c r="Z40" s="55" t="str">
        <f t="shared" si="242"/>
        <v/>
      </c>
      <c r="AA40" s="55" t="str">
        <f t="shared" si="242"/>
        <v/>
      </c>
      <c r="AB40" s="55" t="str">
        <f t="shared" si="242"/>
        <v/>
      </c>
      <c r="AC40" s="55" t="str">
        <f t="shared" si="242"/>
        <v/>
      </c>
      <c r="AD40" s="55" t="str">
        <f t="shared" si="242"/>
        <v/>
      </c>
      <c r="AE40" s="55" t="str">
        <f t="shared" si="242"/>
        <v/>
      </c>
      <c r="AF40" s="55" t="str">
        <f t="shared" si="242"/>
        <v/>
      </c>
      <c r="AG40" s="55" t="str">
        <f t="shared" si="242"/>
        <v/>
      </c>
      <c r="AH40" s="55" t="str">
        <f t="shared" si="242"/>
        <v/>
      </c>
      <c r="AI40" s="55" t="str">
        <f t="shared" si="242"/>
        <v/>
      </c>
      <c r="AJ40" s="55" t="str">
        <f t="shared" si="242"/>
        <v/>
      </c>
      <c r="AK40" s="55" t="str">
        <f t="shared" si="242"/>
        <v/>
      </c>
      <c r="AL40" s="55" t="str">
        <f t="shared" si="242"/>
        <v/>
      </c>
      <c r="AM40" s="55" t="str">
        <f t="shared" si="242"/>
        <v/>
      </c>
      <c r="AN40" s="55" t="str">
        <f t="shared" si="242"/>
        <v/>
      </c>
      <c r="AO40" s="55" t="str">
        <f t="shared" si="242"/>
        <v/>
      </c>
      <c r="AP40" s="55" t="str">
        <f t="shared" si="242"/>
        <v/>
      </c>
      <c r="AQ40" s="55" t="str">
        <f t="shared" si="242"/>
        <v/>
      </c>
      <c r="AR40" s="55" t="str">
        <f t="shared" si="242"/>
        <v/>
      </c>
      <c r="AS40" s="55" t="str">
        <f t="shared" si="242"/>
        <v/>
      </c>
      <c r="AT40" s="55" t="str">
        <f t="shared" si="242"/>
        <v/>
      </c>
      <c r="AU40" s="55" t="str">
        <f t="shared" si="242"/>
        <v/>
      </c>
      <c r="AV40" s="55" t="str">
        <f t="shared" si="242"/>
        <v/>
      </c>
      <c r="AW40" s="55" t="str">
        <f t="shared" si="242"/>
        <v/>
      </c>
      <c r="AX40" s="55" t="str">
        <f t="shared" si="242"/>
        <v/>
      </c>
      <c r="AY40" s="55" t="str">
        <f t="shared" si="242"/>
        <v/>
      </c>
      <c r="AZ40" s="55" t="str">
        <f t="shared" si="242"/>
        <v/>
      </c>
      <c r="BA40" s="55" t="str">
        <f t="shared" si="242"/>
        <v/>
      </c>
      <c r="BB40" s="55" t="str">
        <f t="shared" si="242"/>
        <v/>
      </c>
      <c r="BC40" s="55" t="str">
        <f t="shared" si="242"/>
        <v/>
      </c>
      <c r="BD40" s="55" t="str">
        <f t="shared" si="242"/>
        <v/>
      </c>
      <c r="BE40" s="55" t="str">
        <f>IFERROR(IF($Y$2="DAILY",BD40+1,""),"")</f>
        <v/>
      </c>
      <c r="BF40" s="55" t="str">
        <f t="shared" ref="BF40:BF43" si="243">IFERROR(BE40+1,"")</f>
        <v/>
      </c>
      <c r="BG40" s="55" t="str">
        <f t="shared" ref="BG40:BG43" si="244">IFERROR(BF40+1,"")</f>
        <v/>
      </c>
      <c r="BH40" s="55" t="str">
        <f t="shared" ref="BH40:BH43" si="245">IFERROR(BG40+1,"")</f>
        <v/>
      </c>
      <c r="BI40" s="55" t="str">
        <f t="shared" ref="BI40:BI43" si="246">IFERROR(BH40+1,"")</f>
        <v/>
      </c>
      <c r="BJ40" s="55" t="str">
        <f t="shared" ref="BJ40:BJ43" si="247">IFERROR(BI40+1,"")</f>
        <v/>
      </c>
      <c r="BK40" s="55" t="str">
        <f t="shared" ref="BK40:BK43" si="248">IFERROR(BJ40+1,"")</f>
        <v/>
      </c>
      <c r="BL40" s="55" t="str">
        <f t="shared" ref="BL40:BL43" si="249">IFERROR(BK40+1,"")</f>
        <v/>
      </c>
      <c r="BM40" s="55" t="str">
        <f t="shared" ref="BM40:BM43" si="250">IFERROR(BL40+1,"")</f>
        <v/>
      </c>
      <c r="BN40" s="55" t="str">
        <f t="shared" ref="BN40:BN43" si="251">IFERROR(BM40+1,"")</f>
        <v/>
      </c>
      <c r="BO40" s="55" t="str">
        <f t="shared" ref="BO40:BO43" si="252">IFERROR(BN40+1,"")</f>
        <v/>
      </c>
      <c r="BP40" s="55" t="str">
        <f t="shared" ref="BP40:BP43" si="253">IFERROR(BO40+1,"")</f>
        <v/>
      </c>
      <c r="BQ40" s="55" t="str">
        <f t="shared" ref="BQ40:BQ43" si="254">IFERROR(BP40+1,"")</f>
        <v/>
      </c>
      <c r="BR40" s="55" t="str">
        <f t="shared" ref="BR40:BR43" si="255">IFERROR(BQ40+1,"")</f>
        <v/>
      </c>
      <c r="BS40" s="55" t="str">
        <f t="shared" ref="BS40:BS43" si="256">IFERROR(BR40+1,"")</f>
        <v/>
      </c>
      <c r="BT40" s="55" t="str">
        <f t="shared" ref="BT40:BT43" si="257">IFERROR(BS40+1,"")</f>
        <v/>
      </c>
      <c r="BU40" s="55" t="str">
        <f t="shared" ref="BU40:BU43" si="258">IFERROR(BT40+1,"")</f>
        <v/>
      </c>
      <c r="BV40" s="55" t="str">
        <f t="shared" ref="BV40:BV43" si="259">IFERROR(BU40+1,"")</f>
        <v/>
      </c>
      <c r="BW40" s="55" t="str">
        <f t="shared" ref="BW40:BW43" si="260">IFERROR(BV40+1,"")</f>
        <v/>
      </c>
      <c r="BX40" s="55" t="str">
        <f t="shared" ref="BX40:BX43" si="261">IFERROR(BW40+1,"")</f>
        <v/>
      </c>
      <c r="BY40" s="55" t="str">
        <f t="shared" ref="BY40:BY43" si="262">IFERROR(BX40+1,"")</f>
        <v/>
      </c>
      <c r="BZ40" s="55" t="str">
        <f t="shared" ref="BZ40:BZ43" si="263">IFERROR(BY40+1,"")</f>
        <v/>
      </c>
      <c r="CA40" s="55" t="str">
        <f t="shared" ref="CA40:CA43" si="264">IFERROR(BZ40+1,"")</f>
        <v/>
      </c>
      <c r="CB40" s="55" t="str">
        <f t="shared" ref="CB40:CB43" si="265">IFERROR(CA40+1,"")</f>
        <v/>
      </c>
      <c r="CC40" s="55" t="str">
        <f t="shared" ref="CC40:CC43" si="266">IFERROR(CB40+1,"")</f>
        <v/>
      </c>
      <c r="CD40" s="55" t="str">
        <f t="shared" ref="CD40:CD43" si="267">IFERROR(CC40+1,"")</f>
        <v/>
      </c>
      <c r="CE40" s="55" t="str">
        <f t="shared" ref="CE40:CE43" si="268">IFERROR(CD40+1,"")</f>
        <v/>
      </c>
      <c r="CF40" s="55" t="str">
        <f t="shared" ref="CF40:CF43" si="269">IFERROR(CE40+1,"")</f>
        <v/>
      </c>
      <c r="CG40" s="55" t="str">
        <f t="shared" ref="CG40:CG43" si="270">IFERROR(CF40+1,"")</f>
        <v/>
      </c>
      <c r="CH40" s="55" t="str">
        <f t="shared" ref="CH40:CH43" si="271">IFERROR(CG40+1,"")</f>
        <v/>
      </c>
      <c r="CI40" s="55" t="str">
        <f t="shared" ref="CI40:CI43" si="272">IFERROR(CH40+1,"")</f>
        <v/>
      </c>
      <c r="CJ40" s="55" t="str">
        <f t="shared" ref="CJ40:CJ43" si="273">IFERROR(CI40+1,"")</f>
        <v/>
      </c>
      <c r="CK40" s="55" t="str">
        <f t="shared" ref="CK40:CK43" si="274">IFERROR(CJ40+1,"")</f>
        <v/>
      </c>
      <c r="CL40" s="55" t="str">
        <f t="shared" ref="CL40:CL43" si="275">IFERROR(CK40+1,"")</f>
        <v/>
      </c>
      <c r="CM40" s="55" t="str">
        <f t="shared" ref="CM40:CM43" si="276">IFERROR(CL40+1,"")</f>
        <v/>
      </c>
      <c r="CN40" s="55" t="str">
        <f t="shared" ref="CN40:CN43" si="277">IFERROR(CM40+1,"")</f>
        <v/>
      </c>
      <c r="CO40" s="55" t="str">
        <f t="shared" ref="CO40:CO43" si="278">IFERROR(CN40+1,"")</f>
        <v/>
      </c>
      <c r="CP40" s="56" t="str">
        <f>IFERROR(IF($Y$2="DAILY",DATE(B40,1,1)-WEEKDAY(DATE(B40,1,1))+13*7,DATE(CR40,1,1)-WEEKDAY(DATE(CR40,1,1))+13*7),"")</f>
        <v/>
      </c>
      <c r="CQ40" s="3"/>
      <c r="CR40" s="3" t="str">
        <f>B16</f>
        <v/>
      </c>
    </row>
    <row r="41" spans="1:96" ht="21" customHeight="1" x14ac:dyDescent="0.25">
      <c r="A41" s="48" t="str">
        <f>IFERROR(IF($Y$2="DAILY","","30-31"),"")</f>
        <v/>
      </c>
      <c r="B41" s="49" t="str">
        <f>IFERROR(IF($Y$2="DAILY","",$B$10+31),"")</f>
        <v/>
      </c>
      <c r="C41" s="57">
        <f t="shared" ref="C41" si="279">IF($Y$2="DAILY",2,"")</f>
        <v>2</v>
      </c>
      <c r="D41" s="54" t="str">
        <f>IFERROR(IF($Y$2="DAILY",CP40+1,IF(AND(MONTH(DATE(B41-1,2,29))=2,WEEKDAY(DATE(B41-1,1,1))=7),DATE(B41-1,12,30),"")),"")</f>
        <v/>
      </c>
      <c r="E41" s="55" t="str">
        <f>IFERROR(IF($Y$2="DAILY",D41+1,DATE(B41,1,1)-WEEKDAY(DATE(B41,1,1),1)+7),"")</f>
        <v/>
      </c>
      <c r="F41" s="55" t="str">
        <f t="shared" ref="F41:J43" si="280">IFERROR(IF($Y$2="DAILY",E41+1,E41+7),"")</f>
        <v/>
      </c>
      <c r="G41" s="55" t="str">
        <f t="shared" si="280"/>
        <v/>
      </c>
      <c r="H41" s="55" t="str">
        <f t="shared" si="280"/>
        <v/>
      </c>
      <c r="I41" s="55" t="str">
        <f t="shared" si="280"/>
        <v/>
      </c>
      <c r="J41" s="55" t="str">
        <f t="shared" si="280"/>
        <v/>
      </c>
      <c r="K41" s="55" t="str">
        <f t="shared" ref="K41:BD41" si="281">IFERROR(IF($Y$2="DAILY",J41+1,J41+7),"")</f>
        <v/>
      </c>
      <c r="L41" s="55" t="str">
        <f t="shared" si="281"/>
        <v/>
      </c>
      <c r="M41" s="55" t="str">
        <f t="shared" si="281"/>
        <v/>
      </c>
      <c r="N41" s="55" t="str">
        <f t="shared" si="281"/>
        <v/>
      </c>
      <c r="O41" s="55" t="str">
        <f t="shared" si="281"/>
        <v/>
      </c>
      <c r="P41" s="55" t="str">
        <f t="shared" si="281"/>
        <v/>
      </c>
      <c r="Q41" s="55" t="str">
        <f t="shared" si="281"/>
        <v/>
      </c>
      <c r="R41" s="55" t="str">
        <f t="shared" si="281"/>
        <v/>
      </c>
      <c r="S41" s="55" t="str">
        <f t="shared" si="281"/>
        <v/>
      </c>
      <c r="T41" s="55" t="str">
        <f t="shared" si="281"/>
        <v/>
      </c>
      <c r="U41" s="55" t="str">
        <f t="shared" si="281"/>
        <v/>
      </c>
      <c r="V41" s="55" t="str">
        <f t="shared" si="281"/>
        <v/>
      </c>
      <c r="W41" s="55" t="str">
        <f t="shared" si="281"/>
        <v/>
      </c>
      <c r="X41" s="55" t="str">
        <f t="shared" si="281"/>
        <v/>
      </c>
      <c r="Y41" s="55" t="str">
        <f t="shared" si="281"/>
        <v/>
      </c>
      <c r="Z41" s="55" t="str">
        <f t="shared" si="281"/>
        <v/>
      </c>
      <c r="AA41" s="55" t="str">
        <f t="shared" si="281"/>
        <v/>
      </c>
      <c r="AB41" s="55" t="str">
        <f t="shared" si="281"/>
        <v/>
      </c>
      <c r="AC41" s="55" t="str">
        <f t="shared" si="281"/>
        <v/>
      </c>
      <c r="AD41" s="55" t="str">
        <f t="shared" si="281"/>
        <v/>
      </c>
      <c r="AE41" s="55" t="str">
        <f t="shared" si="281"/>
        <v/>
      </c>
      <c r="AF41" s="55" t="str">
        <f t="shared" si="281"/>
        <v/>
      </c>
      <c r="AG41" s="55" t="str">
        <f t="shared" si="281"/>
        <v/>
      </c>
      <c r="AH41" s="55" t="str">
        <f t="shared" si="281"/>
        <v/>
      </c>
      <c r="AI41" s="55" t="str">
        <f t="shared" si="281"/>
        <v/>
      </c>
      <c r="AJ41" s="55" t="str">
        <f t="shared" si="281"/>
        <v/>
      </c>
      <c r="AK41" s="55" t="str">
        <f t="shared" si="281"/>
        <v/>
      </c>
      <c r="AL41" s="55" t="str">
        <f t="shared" si="281"/>
        <v/>
      </c>
      <c r="AM41" s="55" t="str">
        <f t="shared" si="281"/>
        <v/>
      </c>
      <c r="AN41" s="55" t="str">
        <f t="shared" si="281"/>
        <v/>
      </c>
      <c r="AO41" s="55" t="str">
        <f t="shared" si="281"/>
        <v/>
      </c>
      <c r="AP41" s="55" t="str">
        <f t="shared" si="281"/>
        <v/>
      </c>
      <c r="AQ41" s="55" t="str">
        <f t="shared" si="281"/>
        <v/>
      </c>
      <c r="AR41" s="55" t="str">
        <f t="shared" si="281"/>
        <v/>
      </c>
      <c r="AS41" s="55" t="str">
        <f t="shared" si="281"/>
        <v/>
      </c>
      <c r="AT41" s="55" t="str">
        <f t="shared" si="281"/>
        <v/>
      </c>
      <c r="AU41" s="55" t="str">
        <f t="shared" si="281"/>
        <v/>
      </c>
      <c r="AV41" s="55" t="str">
        <f t="shared" si="281"/>
        <v/>
      </c>
      <c r="AW41" s="55" t="str">
        <f t="shared" si="281"/>
        <v/>
      </c>
      <c r="AX41" s="55" t="str">
        <f t="shared" si="281"/>
        <v/>
      </c>
      <c r="AY41" s="55" t="str">
        <f t="shared" si="281"/>
        <v/>
      </c>
      <c r="AZ41" s="55" t="str">
        <f t="shared" si="281"/>
        <v/>
      </c>
      <c r="BA41" s="55" t="str">
        <f t="shared" si="281"/>
        <v/>
      </c>
      <c r="BB41" s="55" t="str">
        <f t="shared" si="281"/>
        <v/>
      </c>
      <c r="BC41" s="55" t="str">
        <f t="shared" si="281"/>
        <v/>
      </c>
      <c r="BD41" s="55" t="str">
        <f t="shared" si="281"/>
        <v/>
      </c>
      <c r="BE41" s="55" t="str">
        <f>IFERROR(IF($Y$2="DAILY",BD41+1,""),"")</f>
        <v/>
      </c>
      <c r="BF41" s="55" t="str">
        <f t="shared" si="243"/>
        <v/>
      </c>
      <c r="BG41" s="55" t="str">
        <f t="shared" si="244"/>
        <v/>
      </c>
      <c r="BH41" s="55" t="str">
        <f t="shared" si="245"/>
        <v/>
      </c>
      <c r="BI41" s="55" t="str">
        <f t="shared" si="246"/>
        <v/>
      </c>
      <c r="BJ41" s="55" t="str">
        <f t="shared" si="247"/>
        <v/>
      </c>
      <c r="BK41" s="55" t="str">
        <f t="shared" si="248"/>
        <v/>
      </c>
      <c r="BL41" s="55" t="str">
        <f t="shared" si="249"/>
        <v/>
      </c>
      <c r="BM41" s="55" t="str">
        <f t="shared" si="250"/>
        <v/>
      </c>
      <c r="BN41" s="55" t="str">
        <f t="shared" si="251"/>
        <v/>
      </c>
      <c r="BO41" s="55" t="str">
        <f t="shared" si="252"/>
        <v/>
      </c>
      <c r="BP41" s="55" t="str">
        <f t="shared" si="253"/>
        <v/>
      </c>
      <c r="BQ41" s="55" t="str">
        <f t="shared" si="254"/>
        <v/>
      </c>
      <c r="BR41" s="55" t="str">
        <f t="shared" si="255"/>
        <v/>
      </c>
      <c r="BS41" s="55" t="str">
        <f t="shared" si="256"/>
        <v/>
      </c>
      <c r="BT41" s="55" t="str">
        <f t="shared" si="257"/>
        <v/>
      </c>
      <c r="BU41" s="55" t="str">
        <f t="shared" si="258"/>
        <v/>
      </c>
      <c r="BV41" s="55" t="str">
        <f t="shared" si="259"/>
        <v/>
      </c>
      <c r="BW41" s="55" t="str">
        <f t="shared" si="260"/>
        <v/>
      </c>
      <c r="BX41" s="55" t="str">
        <f t="shared" si="261"/>
        <v/>
      </c>
      <c r="BY41" s="55" t="str">
        <f t="shared" si="262"/>
        <v/>
      </c>
      <c r="BZ41" s="55" t="str">
        <f t="shared" si="263"/>
        <v/>
      </c>
      <c r="CA41" s="55" t="str">
        <f t="shared" si="264"/>
        <v/>
      </c>
      <c r="CB41" s="55" t="str">
        <f t="shared" si="265"/>
        <v/>
      </c>
      <c r="CC41" s="55" t="str">
        <f t="shared" si="266"/>
        <v/>
      </c>
      <c r="CD41" s="55" t="str">
        <f t="shared" si="267"/>
        <v/>
      </c>
      <c r="CE41" s="55" t="str">
        <f t="shared" si="268"/>
        <v/>
      </c>
      <c r="CF41" s="55" t="str">
        <f t="shared" si="269"/>
        <v/>
      </c>
      <c r="CG41" s="55" t="str">
        <f t="shared" si="270"/>
        <v/>
      </c>
      <c r="CH41" s="55" t="str">
        <f t="shared" si="271"/>
        <v/>
      </c>
      <c r="CI41" s="55" t="str">
        <f t="shared" si="272"/>
        <v/>
      </c>
      <c r="CJ41" s="55" t="str">
        <f t="shared" si="273"/>
        <v/>
      </c>
      <c r="CK41" s="55" t="str">
        <f t="shared" si="274"/>
        <v/>
      </c>
      <c r="CL41" s="55" t="str">
        <f t="shared" si="275"/>
        <v/>
      </c>
      <c r="CM41" s="55" t="str">
        <f t="shared" si="276"/>
        <v/>
      </c>
      <c r="CN41" s="55" t="str">
        <f t="shared" si="277"/>
        <v/>
      </c>
      <c r="CO41" s="55" t="str">
        <f t="shared" si="278"/>
        <v/>
      </c>
      <c r="CP41" s="56" t="str">
        <f>IFERROR(IF($Y$2="DAILY",DATE(B40,1,1)-WEEKDAY(DATE(B40,1,1))+26*7,DATE(CR41,1,1)-WEEKDAY(DATE(CR41,1,1))+26*7),"")</f>
        <v/>
      </c>
      <c r="CQ41" s="3"/>
      <c r="CR41" s="3" t="str">
        <f>B16</f>
        <v/>
      </c>
    </row>
    <row r="42" spans="1:96" ht="21" customHeight="1" x14ac:dyDescent="0.25">
      <c r="A42" s="48" t="str">
        <f>IFERROR(IF($Y$2="DAILY","","31-32"),"")</f>
        <v/>
      </c>
      <c r="B42" s="49" t="str">
        <f>IFERROR(IF($Y$2="DAILY","",$B$10+32),"")</f>
        <v/>
      </c>
      <c r="C42" s="57">
        <f t="shared" ref="C42" si="282">IF($Y$2="DAILY",3,"")</f>
        <v>3</v>
      </c>
      <c r="D42" s="54" t="str">
        <f>IFERROR(IF($Y$2="DAILY",CP41+1,IF(AND(MONTH(DATE(B42-1,2,29))=2,WEEKDAY(DATE(B42-1,1,1))=7),DATE(B42-1,12,30),"")),"")</f>
        <v/>
      </c>
      <c r="E42" s="55" t="str">
        <f>IFERROR(IF($Y$2="DAILY",D42+1,DATE(B42,1,1)-WEEKDAY(DATE(B42,1,1),1)+7),"")</f>
        <v/>
      </c>
      <c r="F42" s="55" t="str">
        <f t="shared" si="280"/>
        <v/>
      </c>
      <c r="G42" s="55" t="str">
        <f t="shared" si="280"/>
        <v/>
      </c>
      <c r="H42" s="55" t="str">
        <f t="shared" si="280"/>
        <v/>
      </c>
      <c r="I42" s="55" t="str">
        <f t="shared" si="280"/>
        <v/>
      </c>
      <c r="J42" s="55" t="str">
        <f t="shared" si="280"/>
        <v/>
      </c>
      <c r="K42" s="55" t="str">
        <f t="shared" ref="K42:BD42" si="283">IFERROR(IF($Y$2="DAILY",J42+1,J42+7),"")</f>
        <v/>
      </c>
      <c r="L42" s="55" t="str">
        <f t="shared" si="283"/>
        <v/>
      </c>
      <c r="M42" s="55" t="str">
        <f t="shared" si="283"/>
        <v/>
      </c>
      <c r="N42" s="55" t="str">
        <f t="shared" si="283"/>
        <v/>
      </c>
      <c r="O42" s="55" t="str">
        <f t="shared" si="283"/>
        <v/>
      </c>
      <c r="P42" s="55" t="str">
        <f t="shared" si="283"/>
        <v/>
      </c>
      <c r="Q42" s="55" t="str">
        <f t="shared" si="283"/>
        <v/>
      </c>
      <c r="R42" s="55" t="str">
        <f t="shared" si="283"/>
        <v/>
      </c>
      <c r="S42" s="55" t="str">
        <f t="shared" si="283"/>
        <v/>
      </c>
      <c r="T42" s="55" t="str">
        <f t="shared" si="283"/>
        <v/>
      </c>
      <c r="U42" s="55" t="str">
        <f t="shared" si="283"/>
        <v/>
      </c>
      <c r="V42" s="55" t="str">
        <f t="shared" si="283"/>
        <v/>
      </c>
      <c r="W42" s="55" t="str">
        <f t="shared" si="283"/>
        <v/>
      </c>
      <c r="X42" s="55" t="str">
        <f t="shared" si="283"/>
        <v/>
      </c>
      <c r="Y42" s="55" t="str">
        <f t="shared" si="283"/>
        <v/>
      </c>
      <c r="Z42" s="55" t="str">
        <f t="shared" si="283"/>
        <v/>
      </c>
      <c r="AA42" s="55" t="str">
        <f t="shared" si="283"/>
        <v/>
      </c>
      <c r="AB42" s="55" t="str">
        <f t="shared" si="283"/>
        <v/>
      </c>
      <c r="AC42" s="55" t="str">
        <f t="shared" si="283"/>
        <v/>
      </c>
      <c r="AD42" s="55" t="str">
        <f t="shared" si="283"/>
        <v/>
      </c>
      <c r="AE42" s="55" t="str">
        <f t="shared" si="283"/>
        <v/>
      </c>
      <c r="AF42" s="55" t="str">
        <f t="shared" si="283"/>
        <v/>
      </c>
      <c r="AG42" s="55" t="str">
        <f t="shared" si="283"/>
        <v/>
      </c>
      <c r="AH42" s="55" t="str">
        <f t="shared" si="283"/>
        <v/>
      </c>
      <c r="AI42" s="55" t="str">
        <f t="shared" si="283"/>
        <v/>
      </c>
      <c r="AJ42" s="55" t="str">
        <f t="shared" si="283"/>
        <v/>
      </c>
      <c r="AK42" s="55" t="str">
        <f t="shared" si="283"/>
        <v/>
      </c>
      <c r="AL42" s="55" t="str">
        <f t="shared" si="283"/>
        <v/>
      </c>
      <c r="AM42" s="55" t="str">
        <f t="shared" si="283"/>
        <v/>
      </c>
      <c r="AN42" s="55" t="str">
        <f t="shared" si="283"/>
        <v/>
      </c>
      <c r="AO42" s="55" t="str">
        <f t="shared" si="283"/>
        <v/>
      </c>
      <c r="AP42" s="55" t="str">
        <f t="shared" si="283"/>
        <v/>
      </c>
      <c r="AQ42" s="55" t="str">
        <f t="shared" si="283"/>
        <v/>
      </c>
      <c r="AR42" s="55" t="str">
        <f t="shared" si="283"/>
        <v/>
      </c>
      <c r="AS42" s="55" t="str">
        <f t="shared" si="283"/>
        <v/>
      </c>
      <c r="AT42" s="55" t="str">
        <f t="shared" si="283"/>
        <v/>
      </c>
      <c r="AU42" s="55" t="str">
        <f t="shared" si="283"/>
        <v/>
      </c>
      <c r="AV42" s="55" t="str">
        <f t="shared" si="283"/>
        <v/>
      </c>
      <c r="AW42" s="55" t="str">
        <f t="shared" si="283"/>
        <v/>
      </c>
      <c r="AX42" s="55" t="str">
        <f t="shared" si="283"/>
        <v/>
      </c>
      <c r="AY42" s="55" t="str">
        <f t="shared" si="283"/>
        <v/>
      </c>
      <c r="AZ42" s="55" t="str">
        <f t="shared" si="283"/>
        <v/>
      </c>
      <c r="BA42" s="55" t="str">
        <f t="shared" si="283"/>
        <v/>
      </c>
      <c r="BB42" s="55" t="str">
        <f t="shared" si="283"/>
        <v/>
      </c>
      <c r="BC42" s="55" t="str">
        <f t="shared" si="283"/>
        <v/>
      </c>
      <c r="BD42" s="55" t="str">
        <f t="shared" si="283"/>
        <v/>
      </c>
      <c r="BE42" s="55" t="str">
        <f>IFERROR(IF($Y$2="DAILY",BD42+1,""),"")</f>
        <v/>
      </c>
      <c r="BF42" s="55" t="str">
        <f t="shared" si="243"/>
        <v/>
      </c>
      <c r="BG42" s="55" t="str">
        <f t="shared" si="244"/>
        <v/>
      </c>
      <c r="BH42" s="55" t="str">
        <f t="shared" si="245"/>
        <v/>
      </c>
      <c r="BI42" s="55" t="str">
        <f t="shared" si="246"/>
        <v/>
      </c>
      <c r="BJ42" s="55" t="str">
        <f t="shared" si="247"/>
        <v/>
      </c>
      <c r="BK42" s="55" t="str">
        <f t="shared" si="248"/>
        <v/>
      </c>
      <c r="BL42" s="55" t="str">
        <f t="shared" si="249"/>
        <v/>
      </c>
      <c r="BM42" s="55" t="str">
        <f t="shared" si="250"/>
        <v/>
      </c>
      <c r="BN42" s="55" t="str">
        <f t="shared" si="251"/>
        <v/>
      </c>
      <c r="BO42" s="55" t="str">
        <f t="shared" si="252"/>
        <v/>
      </c>
      <c r="BP42" s="55" t="str">
        <f t="shared" si="253"/>
        <v/>
      </c>
      <c r="BQ42" s="55" t="str">
        <f t="shared" si="254"/>
        <v/>
      </c>
      <c r="BR42" s="55" t="str">
        <f t="shared" si="255"/>
        <v/>
      </c>
      <c r="BS42" s="55" t="str">
        <f t="shared" si="256"/>
        <v/>
      </c>
      <c r="BT42" s="55" t="str">
        <f t="shared" si="257"/>
        <v/>
      </c>
      <c r="BU42" s="55" t="str">
        <f t="shared" si="258"/>
        <v/>
      </c>
      <c r="BV42" s="55" t="str">
        <f t="shared" si="259"/>
        <v/>
      </c>
      <c r="BW42" s="55" t="str">
        <f t="shared" si="260"/>
        <v/>
      </c>
      <c r="BX42" s="55" t="str">
        <f t="shared" si="261"/>
        <v/>
      </c>
      <c r="BY42" s="55" t="str">
        <f t="shared" si="262"/>
        <v/>
      </c>
      <c r="BZ42" s="55" t="str">
        <f t="shared" si="263"/>
        <v/>
      </c>
      <c r="CA42" s="55" t="str">
        <f t="shared" si="264"/>
        <v/>
      </c>
      <c r="CB42" s="55" t="str">
        <f t="shared" si="265"/>
        <v/>
      </c>
      <c r="CC42" s="55" t="str">
        <f t="shared" si="266"/>
        <v/>
      </c>
      <c r="CD42" s="55" t="str">
        <f t="shared" si="267"/>
        <v/>
      </c>
      <c r="CE42" s="55" t="str">
        <f t="shared" si="268"/>
        <v/>
      </c>
      <c r="CF42" s="55" t="str">
        <f t="shared" si="269"/>
        <v/>
      </c>
      <c r="CG42" s="55" t="str">
        <f t="shared" si="270"/>
        <v/>
      </c>
      <c r="CH42" s="55" t="str">
        <f t="shared" si="271"/>
        <v/>
      </c>
      <c r="CI42" s="55" t="str">
        <f t="shared" si="272"/>
        <v/>
      </c>
      <c r="CJ42" s="55" t="str">
        <f t="shared" si="273"/>
        <v/>
      </c>
      <c r="CK42" s="55" t="str">
        <f t="shared" si="274"/>
        <v/>
      </c>
      <c r="CL42" s="55" t="str">
        <f t="shared" si="275"/>
        <v/>
      </c>
      <c r="CM42" s="55" t="str">
        <f t="shared" si="276"/>
        <v/>
      </c>
      <c r="CN42" s="55" t="str">
        <f t="shared" si="277"/>
        <v/>
      </c>
      <c r="CO42" s="55" t="str">
        <f t="shared" si="278"/>
        <v/>
      </c>
      <c r="CP42" s="56" t="str">
        <f>IFERROR(IF($Y$2="DAILY",DATE(B40,1,1)-WEEKDAY(DATE(B40,1,1))+39*7,DATE(CR42,1,1)-WEEKDAY(DATE(CR42,1,1))+39*7),"")</f>
        <v/>
      </c>
      <c r="CQ42" s="3"/>
      <c r="CR42" s="3" t="str">
        <f>B16</f>
        <v/>
      </c>
    </row>
    <row r="43" spans="1:96" ht="21" customHeight="1" x14ac:dyDescent="0.25">
      <c r="A43" s="48" t="str">
        <f>IFERROR(IF($Y$2="DAILY","","32-33"),"")</f>
        <v/>
      </c>
      <c r="B43" s="49" t="str">
        <f>IFERROR(IF($Y$2="DAILY","",$B$10+33),"")</f>
        <v/>
      </c>
      <c r="C43" s="57">
        <f t="shared" ref="C43" si="284">IF($Y$2="DAILY",4,"")</f>
        <v>4</v>
      </c>
      <c r="D43" s="54" t="str">
        <f>IFERROR(IF($Y$2="DAILY",CP42+1,IF(AND(MONTH(DATE(B43-1,2,29))=2,WEEKDAY(DATE(B43-1,1,1))=7),DATE(B43-1,12,30),"")),"")</f>
        <v/>
      </c>
      <c r="E43" s="55" t="str">
        <f>IFERROR(IF($Y$2="DAILY",D43+1,DATE(B43,1,1)-WEEKDAY(DATE(B43,1,1),1)+7),"")</f>
        <v/>
      </c>
      <c r="F43" s="55" t="str">
        <f t="shared" si="280"/>
        <v/>
      </c>
      <c r="G43" s="55" t="str">
        <f t="shared" si="280"/>
        <v/>
      </c>
      <c r="H43" s="55" t="str">
        <f t="shared" si="280"/>
        <v/>
      </c>
      <c r="I43" s="55" t="str">
        <f t="shared" si="280"/>
        <v/>
      </c>
      <c r="J43" s="55" t="str">
        <f t="shared" si="280"/>
        <v/>
      </c>
      <c r="K43" s="55" t="str">
        <f t="shared" ref="K43:BD43" si="285">IFERROR(IF($Y$2="DAILY",J43+1,J43+7),"")</f>
        <v/>
      </c>
      <c r="L43" s="55" t="str">
        <f t="shared" si="285"/>
        <v/>
      </c>
      <c r="M43" s="55" t="str">
        <f t="shared" si="285"/>
        <v/>
      </c>
      <c r="N43" s="55" t="str">
        <f t="shared" si="285"/>
        <v/>
      </c>
      <c r="O43" s="55" t="str">
        <f t="shared" si="285"/>
        <v/>
      </c>
      <c r="P43" s="55" t="str">
        <f t="shared" si="285"/>
        <v/>
      </c>
      <c r="Q43" s="55" t="str">
        <f t="shared" si="285"/>
        <v/>
      </c>
      <c r="R43" s="55" t="str">
        <f t="shared" si="285"/>
        <v/>
      </c>
      <c r="S43" s="55" t="str">
        <f t="shared" si="285"/>
        <v/>
      </c>
      <c r="T43" s="55" t="str">
        <f t="shared" si="285"/>
        <v/>
      </c>
      <c r="U43" s="55" t="str">
        <f t="shared" si="285"/>
        <v/>
      </c>
      <c r="V43" s="55" t="str">
        <f t="shared" si="285"/>
        <v/>
      </c>
      <c r="W43" s="55" t="str">
        <f t="shared" si="285"/>
        <v/>
      </c>
      <c r="X43" s="55" t="str">
        <f t="shared" si="285"/>
        <v/>
      </c>
      <c r="Y43" s="55" t="str">
        <f t="shared" si="285"/>
        <v/>
      </c>
      <c r="Z43" s="55" t="str">
        <f t="shared" si="285"/>
        <v/>
      </c>
      <c r="AA43" s="55" t="str">
        <f t="shared" si="285"/>
        <v/>
      </c>
      <c r="AB43" s="55" t="str">
        <f t="shared" si="285"/>
        <v/>
      </c>
      <c r="AC43" s="55" t="str">
        <f t="shared" si="285"/>
        <v/>
      </c>
      <c r="AD43" s="55" t="str">
        <f t="shared" si="285"/>
        <v/>
      </c>
      <c r="AE43" s="55" t="str">
        <f t="shared" si="285"/>
        <v/>
      </c>
      <c r="AF43" s="55" t="str">
        <f t="shared" si="285"/>
        <v/>
      </c>
      <c r="AG43" s="55" t="str">
        <f t="shared" si="285"/>
        <v/>
      </c>
      <c r="AH43" s="55" t="str">
        <f t="shared" si="285"/>
        <v/>
      </c>
      <c r="AI43" s="55" t="str">
        <f t="shared" si="285"/>
        <v/>
      </c>
      <c r="AJ43" s="55" t="str">
        <f t="shared" si="285"/>
        <v/>
      </c>
      <c r="AK43" s="55" t="str">
        <f t="shared" si="285"/>
        <v/>
      </c>
      <c r="AL43" s="55" t="str">
        <f t="shared" si="285"/>
        <v/>
      </c>
      <c r="AM43" s="55" t="str">
        <f t="shared" si="285"/>
        <v/>
      </c>
      <c r="AN43" s="55" t="str">
        <f t="shared" si="285"/>
        <v/>
      </c>
      <c r="AO43" s="55" t="str">
        <f t="shared" si="285"/>
        <v/>
      </c>
      <c r="AP43" s="55" t="str">
        <f t="shared" si="285"/>
        <v/>
      </c>
      <c r="AQ43" s="55" t="str">
        <f t="shared" si="285"/>
        <v/>
      </c>
      <c r="AR43" s="55" t="str">
        <f t="shared" si="285"/>
        <v/>
      </c>
      <c r="AS43" s="55" t="str">
        <f t="shared" si="285"/>
        <v/>
      </c>
      <c r="AT43" s="55" t="str">
        <f t="shared" si="285"/>
        <v/>
      </c>
      <c r="AU43" s="55" t="str">
        <f t="shared" si="285"/>
        <v/>
      </c>
      <c r="AV43" s="55" t="str">
        <f t="shared" si="285"/>
        <v/>
      </c>
      <c r="AW43" s="55" t="str">
        <f t="shared" si="285"/>
        <v/>
      </c>
      <c r="AX43" s="55" t="str">
        <f t="shared" si="285"/>
        <v/>
      </c>
      <c r="AY43" s="55" t="str">
        <f t="shared" si="285"/>
        <v/>
      </c>
      <c r="AZ43" s="55" t="str">
        <f t="shared" si="285"/>
        <v/>
      </c>
      <c r="BA43" s="55" t="str">
        <f t="shared" si="285"/>
        <v/>
      </c>
      <c r="BB43" s="55" t="str">
        <f t="shared" si="285"/>
        <v/>
      </c>
      <c r="BC43" s="55" t="str">
        <f t="shared" si="285"/>
        <v/>
      </c>
      <c r="BD43" s="55" t="str">
        <f t="shared" si="285"/>
        <v/>
      </c>
      <c r="BE43" s="55" t="str">
        <f>IFERROR(IF($Y$2="DAILY",BD43+1,""),"")</f>
        <v/>
      </c>
      <c r="BF43" s="55" t="str">
        <f t="shared" si="243"/>
        <v/>
      </c>
      <c r="BG43" s="55" t="str">
        <f t="shared" si="244"/>
        <v/>
      </c>
      <c r="BH43" s="55" t="str">
        <f t="shared" si="245"/>
        <v/>
      </c>
      <c r="BI43" s="55" t="str">
        <f t="shared" si="246"/>
        <v/>
      </c>
      <c r="BJ43" s="55" t="str">
        <f t="shared" si="247"/>
        <v/>
      </c>
      <c r="BK43" s="55" t="str">
        <f t="shared" si="248"/>
        <v/>
      </c>
      <c r="BL43" s="55" t="str">
        <f t="shared" si="249"/>
        <v/>
      </c>
      <c r="BM43" s="55" t="str">
        <f t="shared" si="250"/>
        <v/>
      </c>
      <c r="BN43" s="55" t="str">
        <f t="shared" si="251"/>
        <v/>
      </c>
      <c r="BO43" s="55" t="str">
        <f t="shared" si="252"/>
        <v/>
      </c>
      <c r="BP43" s="55" t="str">
        <f t="shared" si="253"/>
        <v/>
      </c>
      <c r="BQ43" s="55" t="str">
        <f t="shared" si="254"/>
        <v/>
      </c>
      <c r="BR43" s="55" t="str">
        <f t="shared" si="255"/>
        <v/>
      </c>
      <c r="BS43" s="55" t="str">
        <f t="shared" si="256"/>
        <v/>
      </c>
      <c r="BT43" s="55" t="str">
        <f t="shared" si="257"/>
        <v/>
      </c>
      <c r="BU43" s="55" t="str">
        <f t="shared" si="258"/>
        <v/>
      </c>
      <c r="BV43" s="55" t="str">
        <f t="shared" si="259"/>
        <v/>
      </c>
      <c r="BW43" s="55" t="str">
        <f t="shared" si="260"/>
        <v/>
      </c>
      <c r="BX43" s="55" t="str">
        <f t="shared" si="261"/>
        <v/>
      </c>
      <c r="BY43" s="55" t="str">
        <f t="shared" si="262"/>
        <v/>
      </c>
      <c r="BZ43" s="55" t="str">
        <f t="shared" si="263"/>
        <v/>
      </c>
      <c r="CA43" s="55" t="str">
        <f t="shared" si="264"/>
        <v/>
      </c>
      <c r="CB43" s="55" t="str">
        <f t="shared" si="265"/>
        <v/>
      </c>
      <c r="CC43" s="55" t="str">
        <f t="shared" si="266"/>
        <v/>
      </c>
      <c r="CD43" s="55" t="str">
        <f t="shared" si="267"/>
        <v/>
      </c>
      <c r="CE43" s="55" t="str">
        <f t="shared" si="268"/>
        <v/>
      </c>
      <c r="CF43" s="55" t="str">
        <f t="shared" si="269"/>
        <v/>
      </c>
      <c r="CG43" s="55" t="str">
        <f t="shared" si="270"/>
        <v/>
      </c>
      <c r="CH43" s="55" t="str">
        <f t="shared" si="271"/>
        <v/>
      </c>
      <c r="CI43" s="55" t="str">
        <f t="shared" si="272"/>
        <v/>
      </c>
      <c r="CJ43" s="55" t="str">
        <f t="shared" si="273"/>
        <v/>
      </c>
      <c r="CK43" s="55" t="str">
        <f t="shared" si="274"/>
        <v/>
      </c>
      <c r="CL43" s="55" t="str">
        <f t="shared" si="275"/>
        <v/>
      </c>
      <c r="CM43" s="55" t="str">
        <f t="shared" si="276"/>
        <v/>
      </c>
      <c r="CN43" s="55" t="str">
        <f t="shared" si="277"/>
        <v/>
      </c>
      <c r="CO43" s="55" t="str">
        <f t="shared" si="278"/>
        <v/>
      </c>
      <c r="CP43" s="56" t="str">
        <f>IFERROR(IF($Y$2="DAILY",DATE(B40,1,1)-WEEKDAY(DATE(B40,1,1))+52*7,DATE(CR43,1,1)-WEEKDAY(DATE(CR43,1,1))+52*7),"")</f>
        <v/>
      </c>
      <c r="CQ43" s="3"/>
      <c r="CR43" s="3" t="str">
        <f>B16</f>
        <v/>
      </c>
    </row>
    <row r="44" spans="1:96" ht="21" customHeight="1" x14ac:dyDescent="0.25">
      <c r="A44" s="48" t="str">
        <f>IFERROR(IF($Y$2="DAILY","","33-34"),"")</f>
        <v/>
      </c>
      <c r="B44" s="49" t="str">
        <f>IFERROR(IF($Y$2="DAILY","",$B$10+34),"")</f>
        <v/>
      </c>
      <c r="C44" s="58"/>
      <c r="D44" s="54" t="str">
        <f>IFERROR(IF($Y$2="DAILY",IF(AND(MONTH(DATE(B40,2,29))=2,WEEKDAY(DATE(B40,1,1))=7),DATE(B40,12,24),""),IF(AND(MONTH(DATE(B44-1,2,29))=2,WEEKDAY(DATE(B44-1,1,1))=7),DATE(B44-1,12,30),"")),"")</f>
        <v/>
      </c>
      <c r="E44" s="55" t="str">
        <f>IFERROR(IF($Y$2="DAILY",IF(AND(MONTH(DATE(B40,2,29))=2,WEEKDAY(DATE(B40,1,1))=7),DATE(B40,12,25),""),DATE(B44,1,1)-WEEKDAY(DATE(B44,1,1),1)+7),"")</f>
        <v/>
      </c>
      <c r="F44" s="55" t="str">
        <f>IFERROR(IF($Y$2="DAILY",IF(AND(MONTH(DATE(B40,2,29))=2,WEEKDAY(DATE(B40,1,1))=7),DATE(B40,12,26),""),E44+7),"")</f>
        <v/>
      </c>
      <c r="G44" s="55" t="str">
        <f>IFERROR(IF($Y$2="DAILY",IF(AND(MONTH(DATE(B40,2,29))=2,WEEKDAY(DATE(B40,1,1))=7),DATE(B40,12,27),""),F44+7),"")</f>
        <v/>
      </c>
      <c r="H44" s="55" t="str">
        <f>IFERROR(IF($Y$2="DAILY",IF(AND(MONTH(DATE(B40,2,29))=2,WEEKDAY(DATE(B40,1,1))=7),DATE(B40,12,28),""),G44+7),"")</f>
        <v/>
      </c>
      <c r="I44" s="55" t="str">
        <f>IFERROR(IF($Y$2="DAILY",IF(AND(MONTH(DATE(B40,2,29))=2,WEEKDAY(DATE(B40,1,1))=7),DATE(B40,12,29),""),H44+7),"")</f>
        <v/>
      </c>
      <c r="J44" s="55" t="str">
        <f>IFERROR(IF($Y$2="DAILY",IF(AND(MONTH(DATE(B40,2,29))=2,WEEKDAY(DATE(B40,1,1))=7),DATE(B40,12,30),""),I44+7),"")</f>
        <v/>
      </c>
      <c r="K44" s="55" t="str">
        <f>IFERROR(IF($Y$2="DAILY","",J44+7),"")</f>
        <v/>
      </c>
      <c r="L44" s="55" t="str">
        <f>IFERROR(IF($Y$2="DAILY","",K44+7),"")</f>
        <v/>
      </c>
      <c r="M44" s="55" t="str">
        <f t="shared" ref="M44:BD44" si="286">IFERROR(IF($Y$2="DAILY","",L44+7),"")</f>
        <v/>
      </c>
      <c r="N44" s="55" t="str">
        <f t="shared" si="286"/>
        <v/>
      </c>
      <c r="O44" s="55" t="str">
        <f t="shared" si="286"/>
        <v/>
      </c>
      <c r="P44" s="55" t="str">
        <f t="shared" si="286"/>
        <v/>
      </c>
      <c r="Q44" s="55" t="str">
        <f t="shared" si="286"/>
        <v/>
      </c>
      <c r="R44" s="55" t="str">
        <f t="shared" si="286"/>
        <v/>
      </c>
      <c r="S44" s="55" t="str">
        <f t="shared" si="286"/>
        <v/>
      </c>
      <c r="T44" s="55" t="str">
        <f t="shared" si="286"/>
        <v/>
      </c>
      <c r="U44" s="55" t="str">
        <f t="shared" si="286"/>
        <v/>
      </c>
      <c r="V44" s="55" t="str">
        <f t="shared" si="286"/>
        <v/>
      </c>
      <c r="W44" s="55" t="str">
        <f t="shared" si="286"/>
        <v/>
      </c>
      <c r="X44" s="55" t="str">
        <f t="shared" si="286"/>
        <v/>
      </c>
      <c r="Y44" s="55" t="str">
        <f t="shared" si="286"/>
        <v/>
      </c>
      <c r="Z44" s="55" t="str">
        <f t="shared" si="286"/>
        <v/>
      </c>
      <c r="AA44" s="55" t="str">
        <f t="shared" si="286"/>
        <v/>
      </c>
      <c r="AB44" s="55" t="str">
        <f t="shared" si="286"/>
        <v/>
      </c>
      <c r="AC44" s="55" t="str">
        <f t="shared" si="286"/>
        <v/>
      </c>
      <c r="AD44" s="55" t="str">
        <f t="shared" si="286"/>
        <v/>
      </c>
      <c r="AE44" s="55" t="str">
        <f t="shared" si="286"/>
        <v/>
      </c>
      <c r="AF44" s="55" t="str">
        <f t="shared" si="286"/>
        <v/>
      </c>
      <c r="AG44" s="55" t="str">
        <f t="shared" si="286"/>
        <v/>
      </c>
      <c r="AH44" s="55" t="str">
        <f t="shared" si="286"/>
        <v/>
      </c>
      <c r="AI44" s="55" t="str">
        <f t="shared" si="286"/>
        <v/>
      </c>
      <c r="AJ44" s="55" t="str">
        <f t="shared" si="286"/>
        <v/>
      </c>
      <c r="AK44" s="55" t="str">
        <f t="shared" si="286"/>
        <v/>
      </c>
      <c r="AL44" s="55" t="str">
        <f t="shared" si="286"/>
        <v/>
      </c>
      <c r="AM44" s="55" t="str">
        <f t="shared" si="286"/>
        <v/>
      </c>
      <c r="AN44" s="55" t="str">
        <f t="shared" si="286"/>
        <v/>
      </c>
      <c r="AO44" s="55" t="str">
        <f t="shared" si="286"/>
        <v/>
      </c>
      <c r="AP44" s="55" t="str">
        <f t="shared" si="286"/>
        <v/>
      </c>
      <c r="AQ44" s="55" t="str">
        <f t="shared" si="286"/>
        <v/>
      </c>
      <c r="AR44" s="55" t="str">
        <f t="shared" si="286"/>
        <v/>
      </c>
      <c r="AS44" s="55" t="str">
        <f t="shared" si="286"/>
        <v/>
      </c>
      <c r="AT44" s="55" t="str">
        <f t="shared" si="286"/>
        <v/>
      </c>
      <c r="AU44" s="55" t="str">
        <f t="shared" si="286"/>
        <v/>
      </c>
      <c r="AV44" s="55" t="str">
        <f t="shared" si="286"/>
        <v/>
      </c>
      <c r="AW44" s="55" t="str">
        <f t="shared" si="286"/>
        <v/>
      </c>
      <c r="AX44" s="55" t="str">
        <f t="shared" si="286"/>
        <v/>
      </c>
      <c r="AY44" s="55" t="str">
        <f t="shared" si="286"/>
        <v/>
      </c>
      <c r="AZ44" s="55" t="str">
        <f t="shared" si="286"/>
        <v/>
      </c>
      <c r="BA44" s="55" t="str">
        <f t="shared" si="286"/>
        <v/>
      </c>
      <c r="BB44" s="55" t="str">
        <f t="shared" si="286"/>
        <v/>
      </c>
      <c r="BC44" s="55" t="str">
        <f t="shared" si="286"/>
        <v/>
      </c>
      <c r="BD44" s="55" t="str">
        <f t="shared" si="286"/>
        <v/>
      </c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6"/>
      <c r="CQ44" s="3"/>
      <c r="CR44" s="3" t="str">
        <f>B16</f>
        <v/>
      </c>
    </row>
    <row r="45" spans="1:96" ht="21" customHeight="1" x14ac:dyDescent="0.25">
      <c r="A45" s="48" t="str">
        <f>IFERROR(IF($Y$2="DAILY","6-7","34-35"),"")</f>
        <v>6-7</v>
      </c>
      <c r="B45" s="49" t="str">
        <f>IFERROR(IF($Y$2="DAILY",$B$10+7,$B$10+35),"")</f>
        <v/>
      </c>
      <c r="C45" s="60">
        <f t="shared" ref="C45" si="287">IF($Y$2="DAILY",1,"")</f>
        <v>1</v>
      </c>
      <c r="D45" s="54" t="str">
        <f>IFERROR(IF($Y$2="DAILY",DATE(B45,1,1)-WEEKDAY(DATE(B45,1,1),1)+1,IF(AND(MONTH(DATE(B45-1,2,29))=2,WEEKDAY(DATE(B45-1,1,1))=7),DATE(B45-1,12,30),"")),"")</f>
        <v/>
      </c>
      <c r="E45" s="55" t="str">
        <f>IFERROR(IF($Y$2="DAILY",DATE(B45,1,1)-WEEKDAY(DATE(B45,1,1),1)+2,DATE(B45,1,1)-WEEKDAY(DATE(B45,1,1),1)+7),"")</f>
        <v/>
      </c>
      <c r="F45" s="55" t="str">
        <f>IFERROR(IF($Y$2="DAILY",DATE(B45,1,1)-WEEKDAY(DATE(B45,1,1),1)+3,E45+7),"")</f>
        <v/>
      </c>
      <c r="G45" s="55" t="str">
        <f>IFERROR(IF($Y$2="DAILY",DATE(B45,1,1)-WEEKDAY(DATE(B45,1,1),1)+4,F45+7),"")</f>
        <v/>
      </c>
      <c r="H45" s="55" t="str">
        <f>IFERROR(IF($Y$2="DAILY",DATE(B45,1,1)-WEEKDAY(DATE(B45,1,1),1)+5,G45+7),"")</f>
        <v/>
      </c>
      <c r="I45" s="55" t="str">
        <f>IFERROR(IF($Y$2="DAILY",DATE(B45,1,1)-WEEKDAY(DATE(B45,1,1),1)+6,H45+7),"")</f>
        <v/>
      </c>
      <c r="J45" s="55" t="str">
        <f>IFERROR(IF($Y$2="DAILY",DATE(B45,1,1)-WEEKDAY(DATE(B45,1,1),1)+7,I45+7),"")</f>
        <v/>
      </c>
      <c r="K45" s="55" t="str">
        <f t="shared" ref="K45:BD45" si="288">IFERROR(IF($Y$2="DAILY",J45+1,J45+7),"")</f>
        <v/>
      </c>
      <c r="L45" s="55" t="str">
        <f t="shared" si="288"/>
        <v/>
      </c>
      <c r="M45" s="55" t="str">
        <f t="shared" si="288"/>
        <v/>
      </c>
      <c r="N45" s="55" t="str">
        <f t="shared" si="288"/>
        <v/>
      </c>
      <c r="O45" s="55" t="str">
        <f t="shared" si="288"/>
        <v/>
      </c>
      <c r="P45" s="55" t="str">
        <f t="shared" si="288"/>
        <v/>
      </c>
      <c r="Q45" s="55" t="str">
        <f t="shared" si="288"/>
        <v/>
      </c>
      <c r="R45" s="55" t="str">
        <f t="shared" si="288"/>
        <v/>
      </c>
      <c r="S45" s="55" t="str">
        <f t="shared" si="288"/>
        <v/>
      </c>
      <c r="T45" s="55" t="str">
        <f t="shared" si="288"/>
        <v/>
      </c>
      <c r="U45" s="55" t="str">
        <f t="shared" si="288"/>
        <v/>
      </c>
      <c r="V45" s="55" t="str">
        <f t="shared" si="288"/>
        <v/>
      </c>
      <c r="W45" s="55" t="str">
        <f t="shared" si="288"/>
        <v/>
      </c>
      <c r="X45" s="55" t="str">
        <f t="shared" si="288"/>
        <v/>
      </c>
      <c r="Y45" s="55" t="str">
        <f t="shared" si="288"/>
        <v/>
      </c>
      <c r="Z45" s="55" t="str">
        <f t="shared" si="288"/>
        <v/>
      </c>
      <c r="AA45" s="55" t="str">
        <f t="shared" si="288"/>
        <v/>
      </c>
      <c r="AB45" s="55" t="str">
        <f t="shared" si="288"/>
        <v/>
      </c>
      <c r="AC45" s="55" t="str">
        <f t="shared" si="288"/>
        <v/>
      </c>
      <c r="AD45" s="55" t="str">
        <f t="shared" si="288"/>
        <v/>
      </c>
      <c r="AE45" s="55" t="str">
        <f t="shared" si="288"/>
        <v/>
      </c>
      <c r="AF45" s="55" t="str">
        <f t="shared" si="288"/>
        <v/>
      </c>
      <c r="AG45" s="55" t="str">
        <f t="shared" si="288"/>
        <v/>
      </c>
      <c r="AH45" s="55" t="str">
        <f t="shared" si="288"/>
        <v/>
      </c>
      <c r="AI45" s="55" t="str">
        <f t="shared" si="288"/>
        <v/>
      </c>
      <c r="AJ45" s="55" t="str">
        <f t="shared" si="288"/>
        <v/>
      </c>
      <c r="AK45" s="55" t="str">
        <f t="shared" si="288"/>
        <v/>
      </c>
      <c r="AL45" s="55" t="str">
        <f t="shared" si="288"/>
        <v/>
      </c>
      <c r="AM45" s="55" t="str">
        <f t="shared" si="288"/>
        <v/>
      </c>
      <c r="AN45" s="55" t="str">
        <f t="shared" si="288"/>
        <v/>
      </c>
      <c r="AO45" s="55" t="str">
        <f t="shared" si="288"/>
        <v/>
      </c>
      <c r="AP45" s="55" t="str">
        <f t="shared" si="288"/>
        <v/>
      </c>
      <c r="AQ45" s="55" t="str">
        <f t="shared" si="288"/>
        <v/>
      </c>
      <c r="AR45" s="55" t="str">
        <f t="shared" si="288"/>
        <v/>
      </c>
      <c r="AS45" s="55" t="str">
        <f t="shared" si="288"/>
        <v/>
      </c>
      <c r="AT45" s="55" t="str">
        <f t="shared" si="288"/>
        <v/>
      </c>
      <c r="AU45" s="55" t="str">
        <f t="shared" si="288"/>
        <v/>
      </c>
      <c r="AV45" s="55" t="str">
        <f t="shared" si="288"/>
        <v/>
      </c>
      <c r="AW45" s="55" t="str">
        <f t="shared" si="288"/>
        <v/>
      </c>
      <c r="AX45" s="55" t="str">
        <f t="shared" si="288"/>
        <v/>
      </c>
      <c r="AY45" s="55" t="str">
        <f t="shared" si="288"/>
        <v/>
      </c>
      <c r="AZ45" s="55" t="str">
        <f t="shared" si="288"/>
        <v/>
      </c>
      <c r="BA45" s="55" t="str">
        <f t="shared" si="288"/>
        <v/>
      </c>
      <c r="BB45" s="55" t="str">
        <f t="shared" si="288"/>
        <v/>
      </c>
      <c r="BC45" s="55" t="str">
        <f t="shared" si="288"/>
        <v/>
      </c>
      <c r="BD45" s="55" t="str">
        <f t="shared" si="288"/>
        <v/>
      </c>
      <c r="BE45" s="55" t="str">
        <f>IFERROR(IF($Y$2="DAILY",BD45+1,""),"")</f>
        <v/>
      </c>
      <c r="BF45" s="55" t="str">
        <f t="shared" ref="BF45:BF48" si="289">IFERROR(BE45+1,"")</f>
        <v/>
      </c>
      <c r="BG45" s="55" t="str">
        <f t="shared" ref="BG45:BG48" si="290">IFERROR(BF45+1,"")</f>
        <v/>
      </c>
      <c r="BH45" s="55" t="str">
        <f t="shared" ref="BH45:BH48" si="291">IFERROR(BG45+1,"")</f>
        <v/>
      </c>
      <c r="BI45" s="55" t="str">
        <f t="shared" ref="BI45:BI48" si="292">IFERROR(BH45+1,"")</f>
        <v/>
      </c>
      <c r="BJ45" s="55" t="str">
        <f t="shared" ref="BJ45:BJ48" si="293">IFERROR(BI45+1,"")</f>
        <v/>
      </c>
      <c r="BK45" s="55" t="str">
        <f t="shared" ref="BK45:BK48" si="294">IFERROR(BJ45+1,"")</f>
        <v/>
      </c>
      <c r="BL45" s="55" t="str">
        <f t="shared" ref="BL45:BL48" si="295">IFERROR(BK45+1,"")</f>
        <v/>
      </c>
      <c r="BM45" s="55" t="str">
        <f t="shared" ref="BM45:BM48" si="296">IFERROR(BL45+1,"")</f>
        <v/>
      </c>
      <c r="BN45" s="55" t="str">
        <f t="shared" ref="BN45:BN48" si="297">IFERROR(BM45+1,"")</f>
        <v/>
      </c>
      <c r="BO45" s="55" t="str">
        <f t="shared" ref="BO45:BO48" si="298">IFERROR(BN45+1,"")</f>
        <v/>
      </c>
      <c r="BP45" s="55" t="str">
        <f t="shared" ref="BP45:BP48" si="299">IFERROR(BO45+1,"")</f>
        <v/>
      </c>
      <c r="BQ45" s="55" t="str">
        <f t="shared" ref="BQ45:BQ48" si="300">IFERROR(BP45+1,"")</f>
        <v/>
      </c>
      <c r="BR45" s="55" t="str">
        <f t="shared" ref="BR45:BR48" si="301">IFERROR(BQ45+1,"")</f>
        <v/>
      </c>
      <c r="BS45" s="55" t="str">
        <f t="shared" ref="BS45:BS48" si="302">IFERROR(BR45+1,"")</f>
        <v/>
      </c>
      <c r="BT45" s="55" t="str">
        <f t="shared" ref="BT45:BT48" si="303">IFERROR(BS45+1,"")</f>
        <v/>
      </c>
      <c r="BU45" s="55" t="str">
        <f t="shared" ref="BU45:BU48" si="304">IFERROR(BT45+1,"")</f>
        <v/>
      </c>
      <c r="BV45" s="55" t="str">
        <f t="shared" ref="BV45:BV48" si="305">IFERROR(BU45+1,"")</f>
        <v/>
      </c>
      <c r="BW45" s="55" t="str">
        <f t="shared" ref="BW45:BW48" si="306">IFERROR(BV45+1,"")</f>
        <v/>
      </c>
      <c r="BX45" s="55" t="str">
        <f t="shared" ref="BX45:BX48" si="307">IFERROR(BW45+1,"")</f>
        <v/>
      </c>
      <c r="BY45" s="55" t="str">
        <f t="shared" ref="BY45:BY48" si="308">IFERROR(BX45+1,"")</f>
        <v/>
      </c>
      <c r="BZ45" s="55" t="str">
        <f t="shared" ref="BZ45:BZ48" si="309">IFERROR(BY45+1,"")</f>
        <v/>
      </c>
      <c r="CA45" s="55" t="str">
        <f t="shared" ref="CA45:CA48" si="310">IFERROR(BZ45+1,"")</f>
        <v/>
      </c>
      <c r="CB45" s="55" t="str">
        <f t="shared" ref="CB45:CB48" si="311">IFERROR(CA45+1,"")</f>
        <v/>
      </c>
      <c r="CC45" s="55" t="str">
        <f t="shared" ref="CC45:CC48" si="312">IFERROR(CB45+1,"")</f>
        <v/>
      </c>
      <c r="CD45" s="55" t="str">
        <f t="shared" ref="CD45:CD48" si="313">IFERROR(CC45+1,"")</f>
        <v/>
      </c>
      <c r="CE45" s="55" t="str">
        <f t="shared" ref="CE45:CE48" si="314">IFERROR(CD45+1,"")</f>
        <v/>
      </c>
      <c r="CF45" s="55" t="str">
        <f t="shared" ref="CF45:CF48" si="315">IFERROR(CE45+1,"")</f>
        <v/>
      </c>
      <c r="CG45" s="55" t="str">
        <f t="shared" ref="CG45:CG48" si="316">IFERROR(CF45+1,"")</f>
        <v/>
      </c>
      <c r="CH45" s="55" t="str">
        <f t="shared" ref="CH45:CH48" si="317">IFERROR(CG45+1,"")</f>
        <v/>
      </c>
      <c r="CI45" s="55" t="str">
        <f t="shared" ref="CI45:CI48" si="318">IFERROR(CH45+1,"")</f>
        <v/>
      </c>
      <c r="CJ45" s="55" t="str">
        <f t="shared" ref="CJ45:CJ48" si="319">IFERROR(CI45+1,"")</f>
        <v/>
      </c>
      <c r="CK45" s="55" t="str">
        <f t="shared" ref="CK45:CK48" si="320">IFERROR(CJ45+1,"")</f>
        <v/>
      </c>
      <c r="CL45" s="55" t="str">
        <f t="shared" ref="CL45:CL48" si="321">IFERROR(CK45+1,"")</f>
        <v/>
      </c>
      <c r="CM45" s="55" t="str">
        <f t="shared" ref="CM45:CM48" si="322">IFERROR(CL45+1,"")</f>
        <v/>
      </c>
      <c r="CN45" s="55" t="str">
        <f t="shared" ref="CN45:CN48" si="323">IFERROR(CM45+1,"")</f>
        <v/>
      </c>
      <c r="CO45" s="55" t="str">
        <f t="shared" ref="CO45:CO48" si="324">IFERROR(CN45+1,"")</f>
        <v/>
      </c>
      <c r="CP45" s="56" t="str">
        <f>IFERROR(IF($Y$2="DAILY",DATE(B45,1,1)-WEEKDAY(DATE(B45,1,1))+13*7,DATE(CR45,1,1)-WEEKDAY(DATE(CR45,1,1))+13*7),"")</f>
        <v/>
      </c>
      <c r="CQ45" s="3"/>
      <c r="CR45" s="3" t="str">
        <f>B17</f>
        <v/>
      </c>
    </row>
    <row r="46" spans="1:96" ht="21" customHeight="1" x14ac:dyDescent="0.25">
      <c r="A46" s="48" t="str">
        <f>IFERROR(IF($Y$2="DAILY","","35-36"),"")</f>
        <v/>
      </c>
      <c r="B46" s="49" t="str">
        <f>IFERROR(IF($Y$2="DAILY","",$B$10+36),"")</f>
        <v/>
      </c>
      <c r="C46" s="58">
        <f t="shared" ref="C46" si="325">IF($Y$2="DAILY",2,"")</f>
        <v>2</v>
      </c>
      <c r="D46" s="54" t="str">
        <f>IFERROR(IF($Y$2="DAILY",CP45+1,IF(AND(MONTH(DATE(B46-1,2,29))=2,WEEKDAY(DATE(B46-1,1,1))=7),DATE(B46-1,12,30),"")),"")</f>
        <v/>
      </c>
      <c r="E46" s="55" t="str">
        <f>IFERROR(IF($Y$2="DAILY",D46+1,DATE(B46,1,1)-WEEKDAY(DATE(B46,1,1),1)+7),"")</f>
        <v/>
      </c>
      <c r="F46" s="55" t="str">
        <f t="shared" ref="F46:J48" si="326">IFERROR(IF($Y$2="DAILY",E46+1,E46+7),"")</f>
        <v/>
      </c>
      <c r="G46" s="55" t="str">
        <f t="shared" si="326"/>
        <v/>
      </c>
      <c r="H46" s="55" t="str">
        <f t="shared" si="326"/>
        <v/>
      </c>
      <c r="I46" s="55" t="str">
        <f t="shared" si="326"/>
        <v/>
      </c>
      <c r="J46" s="55" t="str">
        <f t="shared" si="326"/>
        <v/>
      </c>
      <c r="K46" s="55" t="str">
        <f t="shared" ref="K46:BD46" si="327">IFERROR(IF($Y$2="DAILY",J46+1,J46+7),"")</f>
        <v/>
      </c>
      <c r="L46" s="55" t="str">
        <f t="shared" si="327"/>
        <v/>
      </c>
      <c r="M46" s="55" t="str">
        <f t="shared" si="327"/>
        <v/>
      </c>
      <c r="N46" s="55" t="str">
        <f t="shared" si="327"/>
        <v/>
      </c>
      <c r="O46" s="55" t="str">
        <f t="shared" si="327"/>
        <v/>
      </c>
      <c r="P46" s="55" t="str">
        <f t="shared" si="327"/>
        <v/>
      </c>
      <c r="Q46" s="55" t="str">
        <f t="shared" si="327"/>
        <v/>
      </c>
      <c r="R46" s="55" t="str">
        <f t="shared" si="327"/>
        <v/>
      </c>
      <c r="S46" s="55" t="str">
        <f t="shared" si="327"/>
        <v/>
      </c>
      <c r="T46" s="55" t="str">
        <f t="shared" si="327"/>
        <v/>
      </c>
      <c r="U46" s="55" t="str">
        <f t="shared" si="327"/>
        <v/>
      </c>
      <c r="V46" s="55" t="str">
        <f t="shared" si="327"/>
        <v/>
      </c>
      <c r="W46" s="55" t="str">
        <f t="shared" si="327"/>
        <v/>
      </c>
      <c r="X46" s="55" t="str">
        <f t="shared" si="327"/>
        <v/>
      </c>
      <c r="Y46" s="55" t="str">
        <f t="shared" si="327"/>
        <v/>
      </c>
      <c r="Z46" s="55" t="str">
        <f t="shared" si="327"/>
        <v/>
      </c>
      <c r="AA46" s="55" t="str">
        <f t="shared" si="327"/>
        <v/>
      </c>
      <c r="AB46" s="55" t="str">
        <f t="shared" si="327"/>
        <v/>
      </c>
      <c r="AC46" s="55" t="str">
        <f t="shared" si="327"/>
        <v/>
      </c>
      <c r="AD46" s="55" t="str">
        <f t="shared" si="327"/>
        <v/>
      </c>
      <c r="AE46" s="55" t="str">
        <f t="shared" si="327"/>
        <v/>
      </c>
      <c r="AF46" s="55" t="str">
        <f t="shared" si="327"/>
        <v/>
      </c>
      <c r="AG46" s="55" t="str">
        <f t="shared" si="327"/>
        <v/>
      </c>
      <c r="AH46" s="55" t="str">
        <f t="shared" si="327"/>
        <v/>
      </c>
      <c r="AI46" s="55" t="str">
        <f t="shared" si="327"/>
        <v/>
      </c>
      <c r="AJ46" s="55" t="str">
        <f t="shared" si="327"/>
        <v/>
      </c>
      <c r="AK46" s="55" t="str">
        <f t="shared" si="327"/>
        <v/>
      </c>
      <c r="AL46" s="55" t="str">
        <f t="shared" si="327"/>
        <v/>
      </c>
      <c r="AM46" s="55" t="str">
        <f t="shared" si="327"/>
        <v/>
      </c>
      <c r="AN46" s="55" t="str">
        <f t="shared" si="327"/>
        <v/>
      </c>
      <c r="AO46" s="55" t="str">
        <f t="shared" si="327"/>
        <v/>
      </c>
      <c r="AP46" s="55" t="str">
        <f t="shared" si="327"/>
        <v/>
      </c>
      <c r="AQ46" s="55" t="str">
        <f t="shared" si="327"/>
        <v/>
      </c>
      <c r="AR46" s="55" t="str">
        <f t="shared" si="327"/>
        <v/>
      </c>
      <c r="AS46" s="55" t="str">
        <f t="shared" si="327"/>
        <v/>
      </c>
      <c r="AT46" s="55" t="str">
        <f t="shared" si="327"/>
        <v/>
      </c>
      <c r="AU46" s="55" t="str">
        <f t="shared" si="327"/>
        <v/>
      </c>
      <c r="AV46" s="55" t="str">
        <f t="shared" si="327"/>
        <v/>
      </c>
      <c r="AW46" s="55" t="str">
        <f t="shared" si="327"/>
        <v/>
      </c>
      <c r="AX46" s="55" t="str">
        <f t="shared" si="327"/>
        <v/>
      </c>
      <c r="AY46" s="55" t="str">
        <f t="shared" si="327"/>
        <v/>
      </c>
      <c r="AZ46" s="55" t="str">
        <f t="shared" si="327"/>
        <v/>
      </c>
      <c r="BA46" s="55" t="str">
        <f t="shared" si="327"/>
        <v/>
      </c>
      <c r="BB46" s="55" t="str">
        <f t="shared" si="327"/>
        <v/>
      </c>
      <c r="BC46" s="55" t="str">
        <f t="shared" si="327"/>
        <v/>
      </c>
      <c r="BD46" s="55" t="str">
        <f t="shared" si="327"/>
        <v/>
      </c>
      <c r="BE46" s="55" t="str">
        <f>IFERROR(IF($Y$2="DAILY",BD46+1,""),"")</f>
        <v/>
      </c>
      <c r="BF46" s="55" t="str">
        <f t="shared" si="289"/>
        <v/>
      </c>
      <c r="BG46" s="55" t="str">
        <f t="shared" si="290"/>
        <v/>
      </c>
      <c r="BH46" s="55" t="str">
        <f t="shared" si="291"/>
        <v/>
      </c>
      <c r="BI46" s="55" t="str">
        <f t="shared" si="292"/>
        <v/>
      </c>
      <c r="BJ46" s="55" t="str">
        <f t="shared" si="293"/>
        <v/>
      </c>
      <c r="BK46" s="55" t="str">
        <f t="shared" si="294"/>
        <v/>
      </c>
      <c r="BL46" s="55" t="str">
        <f t="shared" si="295"/>
        <v/>
      </c>
      <c r="BM46" s="55" t="str">
        <f t="shared" si="296"/>
        <v/>
      </c>
      <c r="BN46" s="55" t="str">
        <f t="shared" si="297"/>
        <v/>
      </c>
      <c r="BO46" s="55" t="str">
        <f t="shared" si="298"/>
        <v/>
      </c>
      <c r="BP46" s="55" t="str">
        <f t="shared" si="299"/>
        <v/>
      </c>
      <c r="BQ46" s="55" t="str">
        <f t="shared" si="300"/>
        <v/>
      </c>
      <c r="BR46" s="55" t="str">
        <f t="shared" si="301"/>
        <v/>
      </c>
      <c r="BS46" s="55" t="str">
        <f t="shared" si="302"/>
        <v/>
      </c>
      <c r="BT46" s="55" t="str">
        <f t="shared" si="303"/>
        <v/>
      </c>
      <c r="BU46" s="55" t="str">
        <f t="shared" si="304"/>
        <v/>
      </c>
      <c r="BV46" s="55" t="str">
        <f t="shared" si="305"/>
        <v/>
      </c>
      <c r="BW46" s="55" t="str">
        <f t="shared" si="306"/>
        <v/>
      </c>
      <c r="BX46" s="55" t="str">
        <f t="shared" si="307"/>
        <v/>
      </c>
      <c r="BY46" s="55" t="str">
        <f t="shared" si="308"/>
        <v/>
      </c>
      <c r="BZ46" s="55" t="str">
        <f t="shared" si="309"/>
        <v/>
      </c>
      <c r="CA46" s="55" t="str">
        <f t="shared" si="310"/>
        <v/>
      </c>
      <c r="CB46" s="55" t="str">
        <f t="shared" si="311"/>
        <v/>
      </c>
      <c r="CC46" s="55" t="str">
        <f t="shared" si="312"/>
        <v/>
      </c>
      <c r="CD46" s="55" t="str">
        <f t="shared" si="313"/>
        <v/>
      </c>
      <c r="CE46" s="55" t="str">
        <f t="shared" si="314"/>
        <v/>
      </c>
      <c r="CF46" s="55" t="str">
        <f t="shared" si="315"/>
        <v/>
      </c>
      <c r="CG46" s="55" t="str">
        <f t="shared" si="316"/>
        <v/>
      </c>
      <c r="CH46" s="55" t="str">
        <f t="shared" si="317"/>
        <v/>
      </c>
      <c r="CI46" s="55" t="str">
        <f t="shared" si="318"/>
        <v/>
      </c>
      <c r="CJ46" s="55" t="str">
        <f t="shared" si="319"/>
        <v/>
      </c>
      <c r="CK46" s="55" t="str">
        <f t="shared" si="320"/>
        <v/>
      </c>
      <c r="CL46" s="55" t="str">
        <f t="shared" si="321"/>
        <v/>
      </c>
      <c r="CM46" s="55" t="str">
        <f t="shared" si="322"/>
        <v/>
      </c>
      <c r="CN46" s="55" t="str">
        <f t="shared" si="323"/>
        <v/>
      </c>
      <c r="CO46" s="55" t="str">
        <f t="shared" si="324"/>
        <v/>
      </c>
      <c r="CP46" s="56" t="str">
        <f>IFERROR(IF($Y$2="DAILY",DATE(B45,1,1)-WEEKDAY(DATE(B45,1,1))+26*7,DATE(CR46,1,1)-WEEKDAY(DATE(CR46,1,1))+26*7),"")</f>
        <v/>
      </c>
      <c r="CQ46" s="3"/>
      <c r="CR46" s="3" t="str">
        <f>B17</f>
        <v/>
      </c>
    </row>
    <row r="47" spans="1:96" ht="21" customHeight="1" x14ac:dyDescent="0.25">
      <c r="A47" s="48" t="str">
        <f>IFERROR(IF($Y$2="DAILY","","36-37"),"")</f>
        <v/>
      </c>
      <c r="B47" s="49" t="str">
        <f>IFERROR(IF($Y$2="DAILY","",$B$10+37),"")</f>
        <v/>
      </c>
      <c r="C47" s="50">
        <f t="shared" ref="C47" si="328">IF($Y$2="DAILY",3,"")</f>
        <v>3</v>
      </c>
      <c r="D47" s="54" t="str">
        <f>IFERROR(IF($Y$2="DAILY",CP46+1,IF(AND(MONTH(DATE(B47-1,2,29))=2,WEEKDAY(DATE(B47-1,1,1))=7),DATE(B47-1,12,30),"")),"")</f>
        <v/>
      </c>
      <c r="E47" s="55" t="str">
        <f>IFERROR(IF($Y$2="DAILY",D47+1,DATE(B47,1,1)-WEEKDAY(DATE(B47,1,1),1)+7),"")</f>
        <v/>
      </c>
      <c r="F47" s="55" t="str">
        <f t="shared" si="326"/>
        <v/>
      </c>
      <c r="G47" s="55" t="str">
        <f t="shared" si="326"/>
        <v/>
      </c>
      <c r="H47" s="55" t="str">
        <f t="shared" si="326"/>
        <v/>
      </c>
      <c r="I47" s="55" t="str">
        <f t="shared" si="326"/>
        <v/>
      </c>
      <c r="J47" s="55" t="str">
        <f t="shared" si="326"/>
        <v/>
      </c>
      <c r="K47" s="55" t="str">
        <f t="shared" ref="K47:BD47" si="329">IFERROR(IF($Y$2="DAILY",J47+1,J47+7),"")</f>
        <v/>
      </c>
      <c r="L47" s="55" t="str">
        <f t="shared" si="329"/>
        <v/>
      </c>
      <c r="M47" s="55" t="str">
        <f t="shared" si="329"/>
        <v/>
      </c>
      <c r="N47" s="55" t="str">
        <f t="shared" si="329"/>
        <v/>
      </c>
      <c r="O47" s="55" t="str">
        <f t="shared" si="329"/>
        <v/>
      </c>
      <c r="P47" s="55" t="str">
        <f t="shared" si="329"/>
        <v/>
      </c>
      <c r="Q47" s="55" t="str">
        <f t="shared" si="329"/>
        <v/>
      </c>
      <c r="R47" s="55" t="str">
        <f t="shared" si="329"/>
        <v/>
      </c>
      <c r="S47" s="55" t="str">
        <f t="shared" si="329"/>
        <v/>
      </c>
      <c r="T47" s="55" t="str">
        <f t="shared" si="329"/>
        <v/>
      </c>
      <c r="U47" s="55" t="str">
        <f t="shared" si="329"/>
        <v/>
      </c>
      <c r="V47" s="55" t="str">
        <f t="shared" si="329"/>
        <v/>
      </c>
      <c r="W47" s="55" t="str">
        <f t="shared" si="329"/>
        <v/>
      </c>
      <c r="X47" s="55" t="str">
        <f t="shared" si="329"/>
        <v/>
      </c>
      <c r="Y47" s="55" t="str">
        <f t="shared" si="329"/>
        <v/>
      </c>
      <c r="Z47" s="55" t="str">
        <f t="shared" si="329"/>
        <v/>
      </c>
      <c r="AA47" s="55" t="str">
        <f t="shared" si="329"/>
        <v/>
      </c>
      <c r="AB47" s="55" t="str">
        <f t="shared" si="329"/>
        <v/>
      </c>
      <c r="AC47" s="55" t="str">
        <f t="shared" si="329"/>
        <v/>
      </c>
      <c r="AD47" s="55" t="str">
        <f t="shared" si="329"/>
        <v/>
      </c>
      <c r="AE47" s="55" t="str">
        <f t="shared" si="329"/>
        <v/>
      </c>
      <c r="AF47" s="55" t="str">
        <f t="shared" si="329"/>
        <v/>
      </c>
      <c r="AG47" s="55" t="str">
        <f t="shared" si="329"/>
        <v/>
      </c>
      <c r="AH47" s="55" t="str">
        <f t="shared" si="329"/>
        <v/>
      </c>
      <c r="AI47" s="55" t="str">
        <f t="shared" si="329"/>
        <v/>
      </c>
      <c r="AJ47" s="55" t="str">
        <f t="shared" si="329"/>
        <v/>
      </c>
      <c r="AK47" s="55" t="str">
        <f t="shared" si="329"/>
        <v/>
      </c>
      <c r="AL47" s="55" t="str">
        <f t="shared" si="329"/>
        <v/>
      </c>
      <c r="AM47" s="55" t="str">
        <f t="shared" si="329"/>
        <v/>
      </c>
      <c r="AN47" s="55" t="str">
        <f t="shared" si="329"/>
        <v/>
      </c>
      <c r="AO47" s="55" t="str">
        <f t="shared" si="329"/>
        <v/>
      </c>
      <c r="AP47" s="55" t="str">
        <f t="shared" si="329"/>
        <v/>
      </c>
      <c r="AQ47" s="55" t="str">
        <f t="shared" si="329"/>
        <v/>
      </c>
      <c r="AR47" s="55" t="str">
        <f t="shared" si="329"/>
        <v/>
      </c>
      <c r="AS47" s="55" t="str">
        <f t="shared" si="329"/>
        <v/>
      </c>
      <c r="AT47" s="55" t="str">
        <f t="shared" si="329"/>
        <v/>
      </c>
      <c r="AU47" s="55" t="str">
        <f t="shared" si="329"/>
        <v/>
      </c>
      <c r="AV47" s="55" t="str">
        <f t="shared" si="329"/>
        <v/>
      </c>
      <c r="AW47" s="55" t="str">
        <f t="shared" si="329"/>
        <v/>
      </c>
      <c r="AX47" s="55" t="str">
        <f t="shared" si="329"/>
        <v/>
      </c>
      <c r="AY47" s="55" t="str">
        <f t="shared" si="329"/>
        <v/>
      </c>
      <c r="AZ47" s="55" t="str">
        <f t="shared" si="329"/>
        <v/>
      </c>
      <c r="BA47" s="55" t="str">
        <f t="shared" si="329"/>
        <v/>
      </c>
      <c r="BB47" s="55" t="str">
        <f t="shared" si="329"/>
        <v/>
      </c>
      <c r="BC47" s="55" t="str">
        <f t="shared" si="329"/>
        <v/>
      </c>
      <c r="BD47" s="55" t="str">
        <f t="shared" si="329"/>
        <v/>
      </c>
      <c r="BE47" s="55" t="str">
        <f>IFERROR(IF($Y$2="DAILY",BD47+1,""),"")</f>
        <v/>
      </c>
      <c r="BF47" s="55" t="str">
        <f t="shared" si="289"/>
        <v/>
      </c>
      <c r="BG47" s="55" t="str">
        <f t="shared" si="290"/>
        <v/>
      </c>
      <c r="BH47" s="55" t="str">
        <f t="shared" si="291"/>
        <v/>
      </c>
      <c r="BI47" s="55" t="str">
        <f t="shared" si="292"/>
        <v/>
      </c>
      <c r="BJ47" s="55" t="str">
        <f t="shared" si="293"/>
        <v/>
      </c>
      <c r="BK47" s="55" t="str">
        <f t="shared" si="294"/>
        <v/>
      </c>
      <c r="BL47" s="55" t="str">
        <f t="shared" si="295"/>
        <v/>
      </c>
      <c r="BM47" s="55" t="str">
        <f t="shared" si="296"/>
        <v/>
      </c>
      <c r="BN47" s="55" t="str">
        <f t="shared" si="297"/>
        <v/>
      </c>
      <c r="BO47" s="55" t="str">
        <f t="shared" si="298"/>
        <v/>
      </c>
      <c r="BP47" s="55" t="str">
        <f t="shared" si="299"/>
        <v/>
      </c>
      <c r="BQ47" s="55" t="str">
        <f t="shared" si="300"/>
        <v/>
      </c>
      <c r="BR47" s="55" t="str">
        <f t="shared" si="301"/>
        <v/>
      </c>
      <c r="BS47" s="55" t="str">
        <f t="shared" si="302"/>
        <v/>
      </c>
      <c r="BT47" s="55" t="str">
        <f t="shared" si="303"/>
        <v/>
      </c>
      <c r="BU47" s="55" t="str">
        <f t="shared" si="304"/>
        <v/>
      </c>
      <c r="BV47" s="55" t="str">
        <f t="shared" si="305"/>
        <v/>
      </c>
      <c r="BW47" s="55" t="str">
        <f t="shared" si="306"/>
        <v/>
      </c>
      <c r="BX47" s="55" t="str">
        <f t="shared" si="307"/>
        <v/>
      </c>
      <c r="BY47" s="55" t="str">
        <f t="shared" si="308"/>
        <v/>
      </c>
      <c r="BZ47" s="55" t="str">
        <f t="shared" si="309"/>
        <v/>
      </c>
      <c r="CA47" s="55" t="str">
        <f t="shared" si="310"/>
        <v/>
      </c>
      <c r="CB47" s="55" t="str">
        <f t="shared" si="311"/>
        <v/>
      </c>
      <c r="CC47" s="55" t="str">
        <f t="shared" si="312"/>
        <v/>
      </c>
      <c r="CD47" s="55" t="str">
        <f t="shared" si="313"/>
        <v/>
      </c>
      <c r="CE47" s="55" t="str">
        <f t="shared" si="314"/>
        <v/>
      </c>
      <c r="CF47" s="55" t="str">
        <f t="shared" si="315"/>
        <v/>
      </c>
      <c r="CG47" s="55" t="str">
        <f t="shared" si="316"/>
        <v/>
      </c>
      <c r="CH47" s="55" t="str">
        <f t="shared" si="317"/>
        <v/>
      </c>
      <c r="CI47" s="55" t="str">
        <f t="shared" si="318"/>
        <v/>
      </c>
      <c r="CJ47" s="55" t="str">
        <f t="shared" si="319"/>
        <v/>
      </c>
      <c r="CK47" s="55" t="str">
        <f t="shared" si="320"/>
        <v/>
      </c>
      <c r="CL47" s="55" t="str">
        <f t="shared" si="321"/>
        <v/>
      </c>
      <c r="CM47" s="55" t="str">
        <f t="shared" si="322"/>
        <v/>
      </c>
      <c r="CN47" s="55" t="str">
        <f t="shared" si="323"/>
        <v/>
      </c>
      <c r="CO47" s="55" t="str">
        <f t="shared" si="324"/>
        <v/>
      </c>
      <c r="CP47" s="56" t="str">
        <f>IFERROR(IF($Y$2="DAILY",DATE(B45,1,1)-WEEKDAY(DATE(B45,1,1))+39*7,DATE(CR47,1,1)-WEEKDAY(DATE(CR47,1,1))+39*7),"")</f>
        <v/>
      </c>
      <c r="CQ47" s="3"/>
      <c r="CR47" s="3" t="str">
        <f>B17</f>
        <v/>
      </c>
    </row>
    <row r="48" spans="1:96" ht="21" customHeight="1" x14ac:dyDescent="0.25">
      <c r="A48" s="48" t="str">
        <f>IFERROR(IF($Y$2="DAILY","","37-38"),"")</f>
        <v/>
      </c>
      <c r="B48" s="49" t="str">
        <f>IFERROR(IF($Y$2="DAILY","",$B$10+38),"")</f>
        <v/>
      </c>
      <c r="C48" s="57">
        <f t="shared" ref="C48" si="330">IF($Y$2="DAILY",4,"")</f>
        <v>4</v>
      </c>
      <c r="D48" s="54" t="str">
        <f>IFERROR(IF($Y$2="DAILY",CP47+1,IF(AND(MONTH(DATE(B48-1,2,29))=2,WEEKDAY(DATE(B48-1,1,1))=7),DATE(B48-1,12,30),"")),"")</f>
        <v/>
      </c>
      <c r="E48" s="55" t="str">
        <f>IFERROR(IF($Y$2="DAILY",D48+1,DATE(B48,1,1)-WEEKDAY(DATE(B48,1,1),1)+7),"")</f>
        <v/>
      </c>
      <c r="F48" s="55" t="str">
        <f t="shared" si="326"/>
        <v/>
      </c>
      <c r="G48" s="55" t="str">
        <f t="shared" si="326"/>
        <v/>
      </c>
      <c r="H48" s="55" t="str">
        <f t="shared" si="326"/>
        <v/>
      </c>
      <c r="I48" s="55" t="str">
        <f t="shared" si="326"/>
        <v/>
      </c>
      <c r="J48" s="55" t="str">
        <f t="shared" si="326"/>
        <v/>
      </c>
      <c r="K48" s="55" t="str">
        <f t="shared" ref="K48:BD48" si="331">IFERROR(IF($Y$2="DAILY",J48+1,J48+7),"")</f>
        <v/>
      </c>
      <c r="L48" s="55" t="str">
        <f t="shared" si="331"/>
        <v/>
      </c>
      <c r="M48" s="55" t="str">
        <f t="shared" si="331"/>
        <v/>
      </c>
      <c r="N48" s="55" t="str">
        <f t="shared" si="331"/>
        <v/>
      </c>
      <c r="O48" s="55" t="str">
        <f t="shared" si="331"/>
        <v/>
      </c>
      <c r="P48" s="55" t="str">
        <f t="shared" si="331"/>
        <v/>
      </c>
      <c r="Q48" s="55" t="str">
        <f t="shared" si="331"/>
        <v/>
      </c>
      <c r="R48" s="55" t="str">
        <f t="shared" si="331"/>
        <v/>
      </c>
      <c r="S48" s="55" t="str">
        <f t="shared" si="331"/>
        <v/>
      </c>
      <c r="T48" s="55" t="str">
        <f t="shared" si="331"/>
        <v/>
      </c>
      <c r="U48" s="55" t="str">
        <f t="shared" si="331"/>
        <v/>
      </c>
      <c r="V48" s="55" t="str">
        <f t="shared" si="331"/>
        <v/>
      </c>
      <c r="W48" s="55" t="str">
        <f t="shared" si="331"/>
        <v/>
      </c>
      <c r="X48" s="55" t="str">
        <f t="shared" si="331"/>
        <v/>
      </c>
      <c r="Y48" s="55" t="str">
        <f t="shared" si="331"/>
        <v/>
      </c>
      <c r="Z48" s="55" t="str">
        <f t="shared" si="331"/>
        <v/>
      </c>
      <c r="AA48" s="55" t="str">
        <f t="shared" si="331"/>
        <v/>
      </c>
      <c r="AB48" s="55" t="str">
        <f t="shared" si="331"/>
        <v/>
      </c>
      <c r="AC48" s="55" t="str">
        <f t="shared" si="331"/>
        <v/>
      </c>
      <c r="AD48" s="55" t="str">
        <f t="shared" si="331"/>
        <v/>
      </c>
      <c r="AE48" s="55" t="str">
        <f t="shared" si="331"/>
        <v/>
      </c>
      <c r="AF48" s="55" t="str">
        <f t="shared" si="331"/>
        <v/>
      </c>
      <c r="AG48" s="55" t="str">
        <f t="shared" si="331"/>
        <v/>
      </c>
      <c r="AH48" s="55" t="str">
        <f t="shared" si="331"/>
        <v/>
      </c>
      <c r="AI48" s="55" t="str">
        <f t="shared" si="331"/>
        <v/>
      </c>
      <c r="AJ48" s="55" t="str">
        <f t="shared" si="331"/>
        <v/>
      </c>
      <c r="AK48" s="55" t="str">
        <f t="shared" si="331"/>
        <v/>
      </c>
      <c r="AL48" s="55" t="str">
        <f t="shared" si="331"/>
        <v/>
      </c>
      <c r="AM48" s="55" t="str">
        <f t="shared" si="331"/>
        <v/>
      </c>
      <c r="AN48" s="55" t="str">
        <f t="shared" si="331"/>
        <v/>
      </c>
      <c r="AO48" s="55" t="str">
        <f t="shared" si="331"/>
        <v/>
      </c>
      <c r="AP48" s="55" t="str">
        <f t="shared" si="331"/>
        <v/>
      </c>
      <c r="AQ48" s="55" t="str">
        <f t="shared" si="331"/>
        <v/>
      </c>
      <c r="AR48" s="55" t="str">
        <f t="shared" si="331"/>
        <v/>
      </c>
      <c r="AS48" s="55" t="str">
        <f t="shared" si="331"/>
        <v/>
      </c>
      <c r="AT48" s="55" t="str">
        <f t="shared" si="331"/>
        <v/>
      </c>
      <c r="AU48" s="55" t="str">
        <f t="shared" si="331"/>
        <v/>
      </c>
      <c r="AV48" s="55" t="str">
        <f t="shared" si="331"/>
        <v/>
      </c>
      <c r="AW48" s="55" t="str">
        <f t="shared" si="331"/>
        <v/>
      </c>
      <c r="AX48" s="55" t="str">
        <f t="shared" si="331"/>
        <v/>
      </c>
      <c r="AY48" s="55" t="str">
        <f t="shared" si="331"/>
        <v/>
      </c>
      <c r="AZ48" s="55" t="str">
        <f t="shared" si="331"/>
        <v/>
      </c>
      <c r="BA48" s="55" t="str">
        <f t="shared" si="331"/>
        <v/>
      </c>
      <c r="BB48" s="55" t="str">
        <f t="shared" si="331"/>
        <v/>
      </c>
      <c r="BC48" s="55" t="str">
        <f t="shared" si="331"/>
        <v/>
      </c>
      <c r="BD48" s="55" t="str">
        <f t="shared" si="331"/>
        <v/>
      </c>
      <c r="BE48" s="55" t="str">
        <f>IFERROR(IF($Y$2="DAILY",BD48+1,""),"")</f>
        <v/>
      </c>
      <c r="BF48" s="55" t="str">
        <f t="shared" si="289"/>
        <v/>
      </c>
      <c r="BG48" s="55" t="str">
        <f t="shared" si="290"/>
        <v/>
      </c>
      <c r="BH48" s="55" t="str">
        <f t="shared" si="291"/>
        <v/>
      </c>
      <c r="BI48" s="55" t="str">
        <f t="shared" si="292"/>
        <v/>
      </c>
      <c r="BJ48" s="55" t="str">
        <f t="shared" si="293"/>
        <v/>
      </c>
      <c r="BK48" s="55" t="str">
        <f t="shared" si="294"/>
        <v/>
      </c>
      <c r="BL48" s="55" t="str">
        <f t="shared" si="295"/>
        <v/>
      </c>
      <c r="BM48" s="55" t="str">
        <f t="shared" si="296"/>
        <v/>
      </c>
      <c r="BN48" s="55" t="str">
        <f t="shared" si="297"/>
        <v/>
      </c>
      <c r="BO48" s="55" t="str">
        <f t="shared" si="298"/>
        <v/>
      </c>
      <c r="BP48" s="55" t="str">
        <f t="shared" si="299"/>
        <v/>
      </c>
      <c r="BQ48" s="55" t="str">
        <f t="shared" si="300"/>
        <v/>
      </c>
      <c r="BR48" s="55" t="str">
        <f t="shared" si="301"/>
        <v/>
      </c>
      <c r="BS48" s="55" t="str">
        <f t="shared" si="302"/>
        <v/>
      </c>
      <c r="BT48" s="55" t="str">
        <f t="shared" si="303"/>
        <v/>
      </c>
      <c r="BU48" s="55" t="str">
        <f t="shared" si="304"/>
        <v/>
      </c>
      <c r="BV48" s="55" t="str">
        <f t="shared" si="305"/>
        <v/>
      </c>
      <c r="BW48" s="55" t="str">
        <f t="shared" si="306"/>
        <v/>
      </c>
      <c r="BX48" s="55" t="str">
        <f t="shared" si="307"/>
        <v/>
      </c>
      <c r="BY48" s="55" t="str">
        <f t="shared" si="308"/>
        <v/>
      </c>
      <c r="BZ48" s="55" t="str">
        <f t="shared" si="309"/>
        <v/>
      </c>
      <c r="CA48" s="55" t="str">
        <f t="shared" si="310"/>
        <v/>
      </c>
      <c r="CB48" s="55" t="str">
        <f t="shared" si="311"/>
        <v/>
      </c>
      <c r="CC48" s="55" t="str">
        <f t="shared" si="312"/>
        <v/>
      </c>
      <c r="CD48" s="55" t="str">
        <f t="shared" si="313"/>
        <v/>
      </c>
      <c r="CE48" s="55" t="str">
        <f t="shared" si="314"/>
        <v/>
      </c>
      <c r="CF48" s="55" t="str">
        <f t="shared" si="315"/>
        <v/>
      </c>
      <c r="CG48" s="55" t="str">
        <f t="shared" si="316"/>
        <v/>
      </c>
      <c r="CH48" s="55" t="str">
        <f t="shared" si="317"/>
        <v/>
      </c>
      <c r="CI48" s="55" t="str">
        <f t="shared" si="318"/>
        <v/>
      </c>
      <c r="CJ48" s="55" t="str">
        <f t="shared" si="319"/>
        <v/>
      </c>
      <c r="CK48" s="55" t="str">
        <f t="shared" si="320"/>
        <v/>
      </c>
      <c r="CL48" s="55" t="str">
        <f t="shared" si="321"/>
        <v/>
      </c>
      <c r="CM48" s="55" t="str">
        <f t="shared" si="322"/>
        <v/>
      </c>
      <c r="CN48" s="55" t="str">
        <f t="shared" si="323"/>
        <v/>
      </c>
      <c r="CO48" s="55" t="str">
        <f t="shared" si="324"/>
        <v/>
      </c>
      <c r="CP48" s="56" t="str">
        <f>IFERROR(IF($Y$2="DAILY",DATE(B45,1,1)-WEEKDAY(DATE(B45,1,1))+52*7,DATE(CR48,1,1)-WEEKDAY(DATE(CR48,1,1))+52*7),"")</f>
        <v/>
      </c>
      <c r="CQ48" s="3"/>
      <c r="CR48" s="3" t="str">
        <f>B17</f>
        <v/>
      </c>
    </row>
    <row r="49" spans="1:96" ht="21" customHeight="1" x14ac:dyDescent="0.25">
      <c r="A49" s="48" t="str">
        <f>IFERROR(IF($Y$2="DAILY","","38-39"),"")</f>
        <v/>
      </c>
      <c r="B49" s="49" t="str">
        <f>IFERROR(IF($Y$2="DAILY","",$B$10+39),"")</f>
        <v/>
      </c>
      <c r="C49" s="58"/>
      <c r="D49" s="54" t="str">
        <f>IFERROR(IF($Y$2="DAILY",IF(AND(MONTH(DATE(B45,2,29))=2,WEEKDAY(DATE(B45,1,1))=7),DATE(B45,12,24),""),IF(AND(MONTH(DATE(B49-1,2,29))=2,WEEKDAY(DATE(B49-1,1,1))=7),DATE(B49-1,12,30),"")),"")</f>
        <v/>
      </c>
      <c r="E49" s="55" t="str">
        <f>IFERROR(IF($Y$2="DAILY",IF(AND(MONTH(DATE(B45,2,29))=2,WEEKDAY(DATE(B45,1,1))=7),DATE(B45,12,25),""),DATE(B49,1,1)-WEEKDAY(DATE(B49,1,1),1)+7),"")</f>
        <v/>
      </c>
      <c r="F49" s="55" t="str">
        <f>IFERROR(IF($Y$2="DAILY",IF(AND(MONTH(DATE(B45,2,29))=2,WEEKDAY(DATE(B45,1,1))=7),DATE(B45,12,26),""),E49+7),"")</f>
        <v/>
      </c>
      <c r="G49" s="55" t="str">
        <f>IFERROR(IF($Y$2="DAILY",IF(AND(MONTH(DATE(B45,2,29))=2,WEEKDAY(DATE(B45,1,1))=7),DATE(B45,12,27),""),F49+7),"")</f>
        <v/>
      </c>
      <c r="H49" s="55" t="str">
        <f>IFERROR(IF($Y$2="DAILY",IF(AND(MONTH(DATE(B45,2,29))=2,WEEKDAY(DATE(B45,1,1))=7),DATE(B45,12,28),""),G49+7),"")</f>
        <v/>
      </c>
      <c r="I49" s="55" t="str">
        <f>IFERROR(IF($Y$2="DAILY",IF(AND(MONTH(DATE(B45,2,29))=2,WEEKDAY(DATE(B45,1,1))=7),DATE(B45,12,29),""),H49+7),"")</f>
        <v/>
      </c>
      <c r="J49" s="55" t="str">
        <f>IFERROR(IF($Y$2="DAILY",IF(AND(MONTH(DATE(B45,2,29))=2,WEEKDAY(DATE(B45,1,1))=7),DATE(B45,12,30),""),I49+7),"")</f>
        <v/>
      </c>
      <c r="K49" s="55" t="str">
        <f>IFERROR(IF($Y$2="DAILY","",J49+7),"")</f>
        <v/>
      </c>
      <c r="L49" s="55" t="str">
        <f>IFERROR(IF($Y$2="DAILY","",K49+7),"")</f>
        <v/>
      </c>
      <c r="M49" s="55" t="str">
        <f t="shared" ref="M49:BD49" si="332">IFERROR(IF($Y$2="DAILY","",L49+7),"")</f>
        <v/>
      </c>
      <c r="N49" s="55" t="str">
        <f t="shared" si="332"/>
        <v/>
      </c>
      <c r="O49" s="55" t="str">
        <f t="shared" si="332"/>
        <v/>
      </c>
      <c r="P49" s="55" t="str">
        <f t="shared" si="332"/>
        <v/>
      </c>
      <c r="Q49" s="55" t="str">
        <f t="shared" si="332"/>
        <v/>
      </c>
      <c r="R49" s="55" t="str">
        <f t="shared" si="332"/>
        <v/>
      </c>
      <c r="S49" s="55" t="str">
        <f t="shared" si="332"/>
        <v/>
      </c>
      <c r="T49" s="55" t="str">
        <f t="shared" si="332"/>
        <v/>
      </c>
      <c r="U49" s="55" t="str">
        <f t="shared" si="332"/>
        <v/>
      </c>
      <c r="V49" s="55" t="str">
        <f t="shared" si="332"/>
        <v/>
      </c>
      <c r="W49" s="55" t="str">
        <f t="shared" si="332"/>
        <v/>
      </c>
      <c r="X49" s="55" t="str">
        <f t="shared" si="332"/>
        <v/>
      </c>
      <c r="Y49" s="55" t="str">
        <f t="shared" si="332"/>
        <v/>
      </c>
      <c r="Z49" s="55" t="str">
        <f t="shared" si="332"/>
        <v/>
      </c>
      <c r="AA49" s="55" t="str">
        <f t="shared" si="332"/>
        <v/>
      </c>
      <c r="AB49" s="55" t="str">
        <f t="shared" si="332"/>
        <v/>
      </c>
      <c r="AC49" s="55" t="str">
        <f t="shared" si="332"/>
        <v/>
      </c>
      <c r="AD49" s="55" t="str">
        <f t="shared" si="332"/>
        <v/>
      </c>
      <c r="AE49" s="55" t="str">
        <f t="shared" si="332"/>
        <v/>
      </c>
      <c r="AF49" s="55" t="str">
        <f t="shared" si="332"/>
        <v/>
      </c>
      <c r="AG49" s="55" t="str">
        <f t="shared" si="332"/>
        <v/>
      </c>
      <c r="AH49" s="55" t="str">
        <f t="shared" si="332"/>
        <v/>
      </c>
      <c r="AI49" s="55" t="str">
        <f t="shared" si="332"/>
        <v/>
      </c>
      <c r="AJ49" s="55" t="str">
        <f t="shared" si="332"/>
        <v/>
      </c>
      <c r="AK49" s="55" t="str">
        <f t="shared" si="332"/>
        <v/>
      </c>
      <c r="AL49" s="55" t="str">
        <f t="shared" si="332"/>
        <v/>
      </c>
      <c r="AM49" s="55" t="str">
        <f t="shared" si="332"/>
        <v/>
      </c>
      <c r="AN49" s="55" t="str">
        <f t="shared" si="332"/>
        <v/>
      </c>
      <c r="AO49" s="55" t="str">
        <f t="shared" si="332"/>
        <v/>
      </c>
      <c r="AP49" s="55" t="str">
        <f t="shared" si="332"/>
        <v/>
      </c>
      <c r="AQ49" s="55" t="str">
        <f t="shared" si="332"/>
        <v/>
      </c>
      <c r="AR49" s="55" t="str">
        <f t="shared" si="332"/>
        <v/>
      </c>
      <c r="AS49" s="55" t="str">
        <f t="shared" si="332"/>
        <v/>
      </c>
      <c r="AT49" s="55" t="str">
        <f t="shared" si="332"/>
        <v/>
      </c>
      <c r="AU49" s="55" t="str">
        <f t="shared" si="332"/>
        <v/>
      </c>
      <c r="AV49" s="55" t="str">
        <f t="shared" si="332"/>
        <v/>
      </c>
      <c r="AW49" s="55" t="str">
        <f t="shared" si="332"/>
        <v/>
      </c>
      <c r="AX49" s="55" t="str">
        <f t="shared" si="332"/>
        <v/>
      </c>
      <c r="AY49" s="55" t="str">
        <f t="shared" si="332"/>
        <v/>
      </c>
      <c r="AZ49" s="55" t="str">
        <f t="shared" si="332"/>
        <v/>
      </c>
      <c r="BA49" s="55" t="str">
        <f t="shared" si="332"/>
        <v/>
      </c>
      <c r="BB49" s="55" t="str">
        <f t="shared" si="332"/>
        <v/>
      </c>
      <c r="BC49" s="55" t="str">
        <f t="shared" si="332"/>
        <v/>
      </c>
      <c r="BD49" s="55" t="str">
        <f t="shared" si="332"/>
        <v/>
      </c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6"/>
      <c r="CQ49" s="3"/>
      <c r="CR49" s="3" t="str">
        <f>B17</f>
        <v/>
      </c>
    </row>
    <row r="50" spans="1:96" ht="21" customHeight="1" x14ac:dyDescent="0.25">
      <c r="A50" s="48" t="str">
        <f>IFERROR(IF($Y$2="DAILY","7-8","39-40"),"")</f>
        <v>7-8</v>
      </c>
      <c r="B50" s="49" t="str">
        <f>IFERROR(IF($Y$2="DAILY",$B$10+8,$B$10+40),"")</f>
        <v/>
      </c>
      <c r="C50" s="57">
        <f t="shared" ref="C50" si="333">IF($Y$2="DAILY",1,"")</f>
        <v>1</v>
      </c>
      <c r="D50" s="54" t="str">
        <f>IFERROR(IF($Y$2="DAILY",DATE(B50,1,1)-WEEKDAY(DATE(B50,1,1),1)+1,IF(AND(MONTH(DATE(B50-1,2,29))=2,WEEKDAY(DATE(B50-1,1,1))=7),DATE(B50-1,12,30),"")),"")</f>
        <v/>
      </c>
      <c r="E50" s="55" t="str">
        <f>IFERROR(IF($Y$2="DAILY",DATE(B50,1,1)-WEEKDAY(DATE(B50,1,1),1)+2,DATE(B50,1,1)-WEEKDAY(DATE(B50,1,1),1)+7),"")</f>
        <v/>
      </c>
      <c r="F50" s="55" t="str">
        <f>IFERROR(IF($Y$2="DAILY",DATE(B50,1,1)-WEEKDAY(DATE(B50,1,1),1)+3,E50+7),"")</f>
        <v/>
      </c>
      <c r="G50" s="55" t="str">
        <f>IFERROR(IF($Y$2="DAILY",DATE(B50,1,1)-WEEKDAY(DATE(B50,1,1),1)+4,F50+7),"")</f>
        <v/>
      </c>
      <c r="H50" s="55" t="str">
        <f>IFERROR(IF($Y$2="DAILY",DATE(B50,1,1)-WEEKDAY(DATE(B50,1,1),1)+5,G50+7),"")</f>
        <v/>
      </c>
      <c r="I50" s="55" t="str">
        <f>IFERROR(IF($Y$2="DAILY",DATE(B50,1,1)-WEEKDAY(DATE(B50,1,1),1)+6,H50+7),"")</f>
        <v/>
      </c>
      <c r="J50" s="55" t="str">
        <f>IFERROR(IF($Y$2="DAILY",DATE(B50,1,1)-WEEKDAY(DATE(B50,1,1),1)+7,I50+7),"")</f>
        <v/>
      </c>
      <c r="K50" s="55" t="str">
        <f t="shared" ref="K50:BD50" si="334">IFERROR(IF($Y$2="DAILY",J50+1,J50+7),"")</f>
        <v/>
      </c>
      <c r="L50" s="55" t="str">
        <f t="shared" si="334"/>
        <v/>
      </c>
      <c r="M50" s="55" t="str">
        <f t="shared" si="334"/>
        <v/>
      </c>
      <c r="N50" s="55" t="str">
        <f t="shared" si="334"/>
        <v/>
      </c>
      <c r="O50" s="55" t="str">
        <f t="shared" si="334"/>
        <v/>
      </c>
      <c r="P50" s="55" t="str">
        <f t="shared" si="334"/>
        <v/>
      </c>
      <c r="Q50" s="55" t="str">
        <f t="shared" si="334"/>
        <v/>
      </c>
      <c r="R50" s="55" t="str">
        <f t="shared" si="334"/>
        <v/>
      </c>
      <c r="S50" s="55" t="str">
        <f t="shared" si="334"/>
        <v/>
      </c>
      <c r="T50" s="55" t="str">
        <f t="shared" si="334"/>
        <v/>
      </c>
      <c r="U50" s="55" t="str">
        <f t="shared" si="334"/>
        <v/>
      </c>
      <c r="V50" s="55" t="str">
        <f t="shared" si="334"/>
        <v/>
      </c>
      <c r="W50" s="55" t="str">
        <f t="shared" si="334"/>
        <v/>
      </c>
      <c r="X50" s="55" t="str">
        <f t="shared" si="334"/>
        <v/>
      </c>
      <c r="Y50" s="55" t="str">
        <f t="shared" si="334"/>
        <v/>
      </c>
      <c r="Z50" s="55" t="str">
        <f t="shared" si="334"/>
        <v/>
      </c>
      <c r="AA50" s="55" t="str">
        <f t="shared" si="334"/>
        <v/>
      </c>
      <c r="AB50" s="55" t="str">
        <f t="shared" si="334"/>
        <v/>
      </c>
      <c r="AC50" s="55" t="str">
        <f t="shared" si="334"/>
        <v/>
      </c>
      <c r="AD50" s="55" t="str">
        <f t="shared" si="334"/>
        <v/>
      </c>
      <c r="AE50" s="55" t="str">
        <f t="shared" si="334"/>
        <v/>
      </c>
      <c r="AF50" s="55" t="str">
        <f t="shared" si="334"/>
        <v/>
      </c>
      <c r="AG50" s="55" t="str">
        <f t="shared" si="334"/>
        <v/>
      </c>
      <c r="AH50" s="55" t="str">
        <f t="shared" si="334"/>
        <v/>
      </c>
      <c r="AI50" s="55" t="str">
        <f t="shared" si="334"/>
        <v/>
      </c>
      <c r="AJ50" s="55" t="str">
        <f t="shared" si="334"/>
        <v/>
      </c>
      <c r="AK50" s="55" t="str">
        <f t="shared" si="334"/>
        <v/>
      </c>
      <c r="AL50" s="55" t="str">
        <f t="shared" si="334"/>
        <v/>
      </c>
      <c r="AM50" s="55" t="str">
        <f t="shared" si="334"/>
        <v/>
      </c>
      <c r="AN50" s="55" t="str">
        <f t="shared" si="334"/>
        <v/>
      </c>
      <c r="AO50" s="55" t="str">
        <f t="shared" si="334"/>
        <v/>
      </c>
      <c r="AP50" s="55" t="str">
        <f t="shared" si="334"/>
        <v/>
      </c>
      <c r="AQ50" s="55" t="str">
        <f t="shared" si="334"/>
        <v/>
      </c>
      <c r="AR50" s="55" t="str">
        <f t="shared" si="334"/>
        <v/>
      </c>
      <c r="AS50" s="55" t="str">
        <f t="shared" si="334"/>
        <v/>
      </c>
      <c r="AT50" s="55" t="str">
        <f t="shared" si="334"/>
        <v/>
      </c>
      <c r="AU50" s="55" t="str">
        <f t="shared" si="334"/>
        <v/>
      </c>
      <c r="AV50" s="55" t="str">
        <f t="shared" si="334"/>
        <v/>
      </c>
      <c r="AW50" s="55" t="str">
        <f t="shared" si="334"/>
        <v/>
      </c>
      <c r="AX50" s="55" t="str">
        <f t="shared" si="334"/>
        <v/>
      </c>
      <c r="AY50" s="55" t="str">
        <f t="shared" si="334"/>
        <v/>
      </c>
      <c r="AZ50" s="55" t="str">
        <f t="shared" si="334"/>
        <v/>
      </c>
      <c r="BA50" s="55" t="str">
        <f t="shared" si="334"/>
        <v/>
      </c>
      <c r="BB50" s="55" t="str">
        <f t="shared" si="334"/>
        <v/>
      </c>
      <c r="BC50" s="55" t="str">
        <f t="shared" si="334"/>
        <v/>
      </c>
      <c r="BD50" s="55" t="str">
        <f t="shared" si="334"/>
        <v/>
      </c>
      <c r="BE50" s="55" t="str">
        <f>IFERROR(IF($Y$2="DAILY",BD50+1,""),"")</f>
        <v/>
      </c>
      <c r="BF50" s="55" t="str">
        <f t="shared" ref="BF50:BF53" si="335">IFERROR(BE50+1,"")</f>
        <v/>
      </c>
      <c r="BG50" s="55" t="str">
        <f t="shared" ref="BG50:BG53" si="336">IFERROR(BF50+1,"")</f>
        <v/>
      </c>
      <c r="BH50" s="55" t="str">
        <f t="shared" ref="BH50:BH53" si="337">IFERROR(BG50+1,"")</f>
        <v/>
      </c>
      <c r="BI50" s="55" t="str">
        <f t="shared" ref="BI50:BI53" si="338">IFERROR(BH50+1,"")</f>
        <v/>
      </c>
      <c r="BJ50" s="55" t="str">
        <f t="shared" ref="BJ50:BJ53" si="339">IFERROR(BI50+1,"")</f>
        <v/>
      </c>
      <c r="BK50" s="55" t="str">
        <f t="shared" ref="BK50:BK53" si="340">IFERROR(BJ50+1,"")</f>
        <v/>
      </c>
      <c r="BL50" s="55" t="str">
        <f t="shared" ref="BL50:BL53" si="341">IFERROR(BK50+1,"")</f>
        <v/>
      </c>
      <c r="BM50" s="55" t="str">
        <f t="shared" ref="BM50:BM53" si="342">IFERROR(BL50+1,"")</f>
        <v/>
      </c>
      <c r="BN50" s="55" t="str">
        <f t="shared" ref="BN50:BN53" si="343">IFERROR(BM50+1,"")</f>
        <v/>
      </c>
      <c r="BO50" s="55" t="str">
        <f t="shared" ref="BO50:BO53" si="344">IFERROR(BN50+1,"")</f>
        <v/>
      </c>
      <c r="BP50" s="55" t="str">
        <f t="shared" ref="BP50:BP53" si="345">IFERROR(BO50+1,"")</f>
        <v/>
      </c>
      <c r="BQ50" s="55" t="str">
        <f t="shared" ref="BQ50:BQ53" si="346">IFERROR(BP50+1,"")</f>
        <v/>
      </c>
      <c r="BR50" s="55" t="str">
        <f t="shared" ref="BR50:BR53" si="347">IFERROR(BQ50+1,"")</f>
        <v/>
      </c>
      <c r="BS50" s="55" t="str">
        <f t="shared" ref="BS50:BS53" si="348">IFERROR(BR50+1,"")</f>
        <v/>
      </c>
      <c r="BT50" s="55" t="str">
        <f t="shared" ref="BT50:BT53" si="349">IFERROR(BS50+1,"")</f>
        <v/>
      </c>
      <c r="BU50" s="55" t="str">
        <f t="shared" ref="BU50:BU53" si="350">IFERROR(BT50+1,"")</f>
        <v/>
      </c>
      <c r="BV50" s="55" t="str">
        <f t="shared" ref="BV50:BV53" si="351">IFERROR(BU50+1,"")</f>
        <v/>
      </c>
      <c r="BW50" s="55" t="str">
        <f t="shared" ref="BW50:BW53" si="352">IFERROR(BV50+1,"")</f>
        <v/>
      </c>
      <c r="BX50" s="55" t="str">
        <f t="shared" ref="BX50:BX53" si="353">IFERROR(BW50+1,"")</f>
        <v/>
      </c>
      <c r="BY50" s="55" t="str">
        <f t="shared" ref="BY50:BY53" si="354">IFERROR(BX50+1,"")</f>
        <v/>
      </c>
      <c r="BZ50" s="55" t="str">
        <f t="shared" ref="BZ50:BZ53" si="355">IFERROR(BY50+1,"")</f>
        <v/>
      </c>
      <c r="CA50" s="55" t="str">
        <f t="shared" ref="CA50:CA53" si="356">IFERROR(BZ50+1,"")</f>
        <v/>
      </c>
      <c r="CB50" s="55" t="str">
        <f t="shared" ref="CB50:CB53" si="357">IFERROR(CA50+1,"")</f>
        <v/>
      </c>
      <c r="CC50" s="55" t="str">
        <f t="shared" ref="CC50:CC53" si="358">IFERROR(CB50+1,"")</f>
        <v/>
      </c>
      <c r="CD50" s="55" t="str">
        <f t="shared" ref="CD50:CD53" si="359">IFERROR(CC50+1,"")</f>
        <v/>
      </c>
      <c r="CE50" s="55" t="str">
        <f t="shared" ref="CE50:CE53" si="360">IFERROR(CD50+1,"")</f>
        <v/>
      </c>
      <c r="CF50" s="55" t="str">
        <f t="shared" ref="CF50:CF53" si="361">IFERROR(CE50+1,"")</f>
        <v/>
      </c>
      <c r="CG50" s="55" t="str">
        <f t="shared" ref="CG50:CG53" si="362">IFERROR(CF50+1,"")</f>
        <v/>
      </c>
      <c r="CH50" s="55" t="str">
        <f t="shared" ref="CH50:CH53" si="363">IFERROR(CG50+1,"")</f>
        <v/>
      </c>
      <c r="CI50" s="55" t="str">
        <f t="shared" ref="CI50:CI53" si="364">IFERROR(CH50+1,"")</f>
        <v/>
      </c>
      <c r="CJ50" s="55" t="str">
        <f t="shared" ref="CJ50:CJ53" si="365">IFERROR(CI50+1,"")</f>
        <v/>
      </c>
      <c r="CK50" s="55" t="str">
        <f t="shared" ref="CK50:CK53" si="366">IFERROR(CJ50+1,"")</f>
        <v/>
      </c>
      <c r="CL50" s="55" t="str">
        <f t="shared" ref="CL50:CL53" si="367">IFERROR(CK50+1,"")</f>
        <v/>
      </c>
      <c r="CM50" s="55" t="str">
        <f t="shared" ref="CM50:CM53" si="368">IFERROR(CL50+1,"")</f>
        <v/>
      </c>
      <c r="CN50" s="55" t="str">
        <f t="shared" ref="CN50:CN53" si="369">IFERROR(CM50+1,"")</f>
        <v/>
      </c>
      <c r="CO50" s="55" t="str">
        <f t="shared" ref="CO50:CO53" si="370">IFERROR(CN50+1,"")</f>
        <v/>
      </c>
      <c r="CP50" s="56" t="str">
        <f>IFERROR(IF($Y$2="DAILY",DATE(B50,1,1)-WEEKDAY(DATE(B50,1,1))+13*7,DATE(CR50,1,1)-WEEKDAY(DATE(CR50,1,1))+13*7),"")</f>
        <v/>
      </c>
      <c r="CQ50" s="3"/>
      <c r="CR50" s="3" t="str">
        <f>B18</f>
        <v/>
      </c>
    </row>
    <row r="51" spans="1:96" ht="21" customHeight="1" x14ac:dyDescent="0.25">
      <c r="A51" s="48" t="str">
        <f>IFERROR(IF($Y$2="DAILY","","40-41"),"")</f>
        <v/>
      </c>
      <c r="B51" s="49" t="str">
        <f>IFERROR(IF($Y$2="DAILY","",$B$10+41),"")</f>
        <v/>
      </c>
      <c r="C51" s="57">
        <f t="shared" ref="C51" si="371">IF($Y$2="DAILY",2,"")</f>
        <v>2</v>
      </c>
      <c r="D51" s="54" t="str">
        <f>IFERROR(IF($Y$2="DAILY",CP50+1,IF(AND(MONTH(DATE(B51-1,2,29))=2,WEEKDAY(DATE(B51-1,1,1))=7),DATE(B51-1,12,30),"")),"")</f>
        <v/>
      </c>
      <c r="E51" s="55" t="str">
        <f>IFERROR(IF($Y$2="DAILY",D51+1,DATE(B51,1,1)-WEEKDAY(DATE(B51,1,1),1)+7),"")</f>
        <v/>
      </c>
      <c r="F51" s="55" t="str">
        <f t="shared" ref="F51:J53" si="372">IFERROR(IF($Y$2="DAILY",E51+1,E51+7),"")</f>
        <v/>
      </c>
      <c r="G51" s="55" t="str">
        <f t="shared" si="372"/>
        <v/>
      </c>
      <c r="H51" s="55" t="str">
        <f t="shared" si="372"/>
        <v/>
      </c>
      <c r="I51" s="55" t="str">
        <f t="shared" si="372"/>
        <v/>
      </c>
      <c r="J51" s="55" t="str">
        <f t="shared" si="372"/>
        <v/>
      </c>
      <c r="K51" s="55" t="str">
        <f t="shared" ref="K51:BD51" si="373">IFERROR(IF($Y$2="DAILY",J51+1,J51+7),"")</f>
        <v/>
      </c>
      <c r="L51" s="55" t="str">
        <f t="shared" si="373"/>
        <v/>
      </c>
      <c r="M51" s="55" t="str">
        <f t="shared" si="373"/>
        <v/>
      </c>
      <c r="N51" s="55" t="str">
        <f t="shared" si="373"/>
        <v/>
      </c>
      <c r="O51" s="55" t="str">
        <f t="shared" si="373"/>
        <v/>
      </c>
      <c r="P51" s="55" t="str">
        <f t="shared" si="373"/>
        <v/>
      </c>
      <c r="Q51" s="55" t="str">
        <f t="shared" si="373"/>
        <v/>
      </c>
      <c r="R51" s="55" t="str">
        <f t="shared" si="373"/>
        <v/>
      </c>
      <c r="S51" s="55" t="str">
        <f t="shared" si="373"/>
        <v/>
      </c>
      <c r="T51" s="55" t="str">
        <f t="shared" si="373"/>
        <v/>
      </c>
      <c r="U51" s="55" t="str">
        <f t="shared" si="373"/>
        <v/>
      </c>
      <c r="V51" s="55" t="str">
        <f t="shared" si="373"/>
        <v/>
      </c>
      <c r="W51" s="55" t="str">
        <f t="shared" si="373"/>
        <v/>
      </c>
      <c r="X51" s="55" t="str">
        <f t="shared" si="373"/>
        <v/>
      </c>
      <c r="Y51" s="55" t="str">
        <f t="shared" si="373"/>
        <v/>
      </c>
      <c r="Z51" s="55" t="str">
        <f t="shared" si="373"/>
        <v/>
      </c>
      <c r="AA51" s="55" t="str">
        <f t="shared" si="373"/>
        <v/>
      </c>
      <c r="AB51" s="55" t="str">
        <f t="shared" si="373"/>
        <v/>
      </c>
      <c r="AC51" s="55" t="str">
        <f t="shared" si="373"/>
        <v/>
      </c>
      <c r="AD51" s="55" t="str">
        <f t="shared" si="373"/>
        <v/>
      </c>
      <c r="AE51" s="55" t="str">
        <f t="shared" si="373"/>
        <v/>
      </c>
      <c r="AF51" s="55" t="str">
        <f t="shared" si="373"/>
        <v/>
      </c>
      <c r="AG51" s="55" t="str">
        <f t="shared" si="373"/>
        <v/>
      </c>
      <c r="AH51" s="55" t="str">
        <f t="shared" si="373"/>
        <v/>
      </c>
      <c r="AI51" s="55" t="str">
        <f t="shared" si="373"/>
        <v/>
      </c>
      <c r="AJ51" s="55" t="str">
        <f t="shared" si="373"/>
        <v/>
      </c>
      <c r="AK51" s="55" t="str">
        <f t="shared" si="373"/>
        <v/>
      </c>
      <c r="AL51" s="55" t="str">
        <f t="shared" si="373"/>
        <v/>
      </c>
      <c r="AM51" s="55" t="str">
        <f t="shared" si="373"/>
        <v/>
      </c>
      <c r="AN51" s="55" t="str">
        <f t="shared" si="373"/>
        <v/>
      </c>
      <c r="AO51" s="55" t="str">
        <f t="shared" si="373"/>
        <v/>
      </c>
      <c r="AP51" s="55" t="str">
        <f t="shared" si="373"/>
        <v/>
      </c>
      <c r="AQ51" s="55" t="str">
        <f t="shared" si="373"/>
        <v/>
      </c>
      <c r="AR51" s="55" t="str">
        <f t="shared" si="373"/>
        <v/>
      </c>
      <c r="AS51" s="55" t="str">
        <f t="shared" si="373"/>
        <v/>
      </c>
      <c r="AT51" s="55" t="str">
        <f t="shared" si="373"/>
        <v/>
      </c>
      <c r="AU51" s="55" t="str">
        <f t="shared" si="373"/>
        <v/>
      </c>
      <c r="AV51" s="55" t="str">
        <f t="shared" si="373"/>
        <v/>
      </c>
      <c r="AW51" s="55" t="str">
        <f t="shared" si="373"/>
        <v/>
      </c>
      <c r="AX51" s="55" t="str">
        <f t="shared" si="373"/>
        <v/>
      </c>
      <c r="AY51" s="55" t="str">
        <f t="shared" si="373"/>
        <v/>
      </c>
      <c r="AZ51" s="55" t="str">
        <f t="shared" si="373"/>
        <v/>
      </c>
      <c r="BA51" s="55" t="str">
        <f t="shared" si="373"/>
        <v/>
      </c>
      <c r="BB51" s="55" t="str">
        <f t="shared" si="373"/>
        <v/>
      </c>
      <c r="BC51" s="55" t="str">
        <f t="shared" si="373"/>
        <v/>
      </c>
      <c r="BD51" s="55" t="str">
        <f t="shared" si="373"/>
        <v/>
      </c>
      <c r="BE51" s="55" t="str">
        <f>IFERROR(IF($Y$2="DAILY",BD51+1,""),"")</f>
        <v/>
      </c>
      <c r="BF51" s="55" t="str">
        <f t="shared" si="335"/>
        <v/>
      </c>
      <c r="BG51" s="55" t="str">
        <f t="shared" si="336"/>
        <v/>
      </c>
      <c r="BH51" s="55" t="str">
        <f t="shared" si="337"/>
        <v/>
      </c>
      <c r="BI51" s="55" t="str">
        <f t="shared" si="338"/>
        <v/>
      </c>
      <c r="BJ51" s="55" t="str">
        <f t="shared" si="339"/>
        <v/>
      </c>
      <c r="BK51" s="55" t="str">
        <f t="shared" si="340"/>
        <v/>
      </c>
      <c r="BL51" s="55" t="str">
        <f t="shared" si="341"/>
        <v/>
      </c>
      <c r="BM51" s="55" t="str">
        <f t="shared" si="342"/>
        <v/>
      </c>
      <c r="BN51" s="55" t="str">
        <f t="shared" si="343"/>
        <v/>
      </c>
      <c r="BO51" s="55" t="str">
        <f t="shared" si="344"/>
        <v/>
      </c>
      <c r="BP51" s="55" t="str">
        <f t="shared" si="345"/>
        <v/>
      </c>
      <c r="BQ51" s="55" t="str">
        <f t="shared" si="346"/>
        <v/>
      </c>
      <c r="BR51" s="55" t="str">
        <f t="shared" si="347"/>
        <v/>
      </c>
      <c r="BS51" s="55" t="str">
        <f t="shared" si="348"/>
        <v/>
      </c>
      <c r="BT51" s="55" t="str">
        <f t="shared" si="349"/>
        <v/>
      </c>
      <c r="BU51" s="55" t="str">
        <f t="shared" si="350"/>
        <v/>
      </c>
      <c r="BV51" s="55" t="str">
        <f t="shared" si="351"/>
        <v/>
      </c>
      <c r="BW51" s="55" t="str">
        <f t="shared" si="352"/>
        <v/>
      </c>
      <c r="BX51" s="55" t="str">
        <f t="shared" si="353"/>
        <v/>
      </c>
      <c r="BY51" s="55" t="str">
        <f t="shared" si="354"/>
        <v/>
      </c>
      <c r="BZ51" s="55" t="str">
        <f t="shared" si="355"/>
        <v/>
      </c>
      <c r="CA51" s="55" t="str">
        <f t="shared" si="356"/>
        <v/>
      </c>
      <c r="CB51" s="55" t="str">
        <f t="shared" si="357"/>
        <v/>
      </c>
      <c r="CC51" s="55" t="str">
        <f t="shared" si="358"/>
        <v/>
      </c>
      <c r="CD51" s="55" t="str">
        <f t="shared" si="359"/>
        <v/>
      </c>
      <c r="CE51" s="55" t="str">
        <f t="shared" si="360"/>
        <v/>
      </c>
      <c r="CF51" s="55" t="str">
        <f t="shared" si="361"/>
        <v/>
      </c>
      <c r="CG51" s="55" t="str">
        <f t="shared" si="362"/>
        <v/>
      </c>
      <c r="CH51" s="55" t="str">
        <f t="shared" si="363"/>
        <v/>
      </c>
      <c r="CI51" s="55" t="str">
        <f t="shared" si="364"/>
        <v/>
      </c>
      <c r="CJ51" s="55" t="str">
        <f t="shared" si="365"/>
        <v/>
      </c>
      <c r="CK51" s="55" t="str">
        <f t="shared" si="366"/>
        <v/>
      </c>
      <c r="CL51" s="55" t="str">
        <f t="shared" si="367"/>
        <v/>
      </c>
      <c r="CM51" s="55" t="str">
        <f t="shared" si="368"/>
        <v/>
      </c>
      <c r="CN51" s="55" t="str">
        <f t="shared" si="369"/>
        <v/>
      </c>
      <c r="CO51" s="55" t="str">
        <f t="shared" si="370"/>
        <v/>
      </c>
      <c r="CP51" s="56" t="str">
        <f>IFERROR(IF($Y$2="DAILY",DATE(B50,1,1)-WEEKDAY(DATE(B50,1,1))+26*7,DATE(CR51,1,1)-WEEKDAY(DATE(CR51,1,1))+26*7),"")</f>
        <v/>
      </c>
      <c r="CQ51" s="3"/>
      <c r="CR51" s="3" t="str">
        <f>B18</f>
        <v/>
      </c>
    </row>
    <row r="52" spans="1:96" ht="21" customHeight="1" x14ac:dyDescent="0.25">
      <c r="A52" s="48" t="str">
        <f>IFERROR(IF($Y$2="DAILY","","41-42"),"")</f>
        <v/>
      </c>
      <c r="B52" s="49" t="str">
        <f>IFERROR(IF($Y$2="DAILY","",$B$10+42),"")</f>
        <v/>
      </c>
      <c r="C52" s="57">
        <f t="shared" ref="C52" si="374">IF($Y$2="DAILY",3,"")</f>
        <v>3</v>
      </c>
      <c r="D52" s="54" t="str">
        <f>IFERROR(IF($Y$2="DAILY",CP51+1,IF(AND(MONTH(DATE(B52-1,2,29))=2,WEEKDAY(DATE(B52-1,1,1))=7),DATE(B52-1,12,30),"")),"")</f>
        <v/>
      </c>
      <c r="E52" s="55" t="str">
        <f>IFERROR(IF($Y$2="DAILY",D52+1,DATE(B52,1,1)-WEEKDAY(DATE(B52,1,1),1)+7),"")</f>
        <v/>
      </c>
      <c r="F52" s="55" t="str">
        <f t="shared" si="372"/>
        <v/>
      </c>
      <c r="G52" s="55" t="str">
        <f t="shared" si="372"/>
        <v/>
      </c>
      <c r="H52" s="55" t="str">
        <f t="shared" si="372"/>
        <v/>
      </c>
      <c r="I52" s="55" t="str">
        <f t="shared" si="372"/>
        <v/>
      </c>
      <c r="J52" s="55" t="str">
        <f t="shared" si="372"/>
        <v/>
      </c>
      <c r="K52" s="55" t="str">
        <f t="shared" ref="K52:BD52" si="375">IFERROR(IF($Y$2="DAILY",J52+1,J52+7),"")</f>
        <v/>
      </c>
      <c r="L52" s="55" t="str">
        <f t="shared" si="375"/>
        <v/>
      </c>
      <c r="M52" s="55" t="str">
        <f t="shared" si="375"/>
        <v/>
      </c>
      <c r="N52" s="55" t="str">
        <f t="shared" si="375"/>
        <v/>
      </c>
      <c r="O52" s="55" t="str">
        <f t="shared" si="375"/>
        <v/>
      </c>
      <c r="P52" s="55" t="str">
        <f t="shared" si="375"/>
        <v/>
      </c>
      <c r="Q52" s="55" t="str">
        <f t="shared" si="375"/>
        <v/>
      </c>
      <c r="R52" s="55" t="str">
        <f t="shared" si="375"/>
        <v/>
      </c>
      <c r="S52" s="55" t="str">
        <f t="shared" si="375"/>
        <v/>
      </c>
      <c r="T52" s="55" t="str">
        <f t="shared" si="375"/>
        <v/>
      </c>
      <c r="U52" s="55" t="str">
        <f t="shared" si="375"/>
        <v/>
      </c>
      <c r="V52" s="55" t="str">
        <f t="shared" si="375"/>
        <v/>
      </c>
      <c r="W52" s="55" t="str">
        <f t="shared" si="375"/>
        <v/>
      </c>
      <c r="X52" s="55" t="str">
        <f t="shared" si="375"/>
        <v/>
      </c>
      <c r="Y52" s="55" t="str">
        <f t="shared" si="375"/>
        <v/>
      </c>
      <c r="Z52" s="55" t="str">
        <f t="shared" si="375"/>
        <v/>
      </c>
      <c r="AA52" s="55" t="str">
        <f t="shared" si="375"/>
        <v/>
      </c>
      <c r="AB52" s="55" t="str">
        <f t="shared" si="375"/>
        <v/>
      </c>
      <c r="AC52" s="55" t="str">
        <f t="shared" si="375"/>
        <v/>
      </c>
      <c r="AD52" s="55" t="str">
        <f t="shared" si="375"/>
        <v/>
      </c>
      <c r="AE52" s="55" t="str">
        <f t="shared" si="375"/>
        <v/>
      </c>
      <c r="AF52" s="55" t="str">
        <f t="shared" si="375"/>
        <v/>
      </c>
      <c r="AG52" s="55" t="str">
        <f t="shared" si="375"/>
        <v/>
      </c>
      <c r="AH52" s="55" t="str">
        <f t="shared" si="375"/>
        <v/>
      </c>
      <c r="AI52" s="55" t="str">
        <f t="shared" si="375"/>
        <v/>
      </c>
      <c r="AJ52" s="55" t="str">
        <f t="shared" si="375"/>
        <v/>
      </c>
      <c r="AK52" s="55" t="str">
        <f t="shared" si="375"/>
        <v/>
      </c>
      <c r="AL52" s="55" t="str">
        <f t="shared" si="375"/>
        <v/>
      </c>
      <c r="AM52" s="55" t="str">
        <f t="shared" si="375"/>
        <v/>
      </c>
      <c r="AN52" s="55" t="str">
        <f t="shared" si="375"/>
        <v/>
      </c>
      <c r="AO52" s="55" t="str">
        <f t="shared" si="375"/>
        <v/>
      </c>
      <c r="AP52" s="55" t="str">
        <f t="shared" si="375"/>
        <v/>
      </c>
      <c r="AQ52" s="55" t="str">
        <f t="shared" si="375"/>
        <v/>
      </c>
      <c r="AR52" s="55" t="str">
        <f t="shared" si="375"/>
        <v/>
      </c>
      <c r="AS52" s="55" t="str">
        <f t="shared" si="375"/>
        <v/>
      </c>
      <c r="AT52" s="55" t="str">
        <f t="shared" si="375"/>
        <v/>
      </c>
      <c r="AU52" s="55" t="str">
        <f t="shared" si="375"/>
        <v/>
      </c>
      <c r="AV52" s="55" t="str">
        <f t="shared" si="375"/>
        <v/>
      </c>
      <c r="AW52" s="55" t="str">
        <f t="shared" si="375"/>
        <v/>
      </c>
      <c r="AX52" s="55" t="str">
        <f t="shared" si="375"/>
        <v/>
      </c>
      <c r="AY52" s="55" t="str">
        <f t="shared" si="375"/>
        <v/>
      </c>
      <c r="AZ52" s="55" t="str">
        <f t="shared" si="375"/>
        <v/>
      </c>
      <c r="BA52" s="55" t="str">
        <f t="shared" si="375"/>
        <v/>
      </c>
      <c r="BB52" s="55" t="str">
        <f t="shared" si="375"/>
        <v/>
      </c>
      <c r="BC52" s="55" t="str">
        <f t="shared" si="375"/>
        <v/>
      </c>
      <c r="BD52" s="55" t="str">
        <f t="shared" si="375"/>
        <v/>
      </c>
      <c r="BE52" s="55" t="str">
        <f>IFERROR(IF($Y$2="DAILY",BD52+1,""),"")</f>
        <v/>
      </c>
      <c r="BF52" s="55" t="str">
        <f t="shared" si="335"/>
        <v/>
      </c>
      <c r="BG52" s="55" t="str">
        <f t="shared" si="336"/>
        <v/>
      </c>
      <c r="BH52" s="55" t="str">
        <f t="shared" si="337"/>
        <v/>
      </c>
      <c r="BI52" s="55" t="str">
        <f t="shared" si="338"/>
        <v/>
      </c>
      <c r="BJ52" s="55" t="str">
        <f t="shared" si="339"/>
        <v/>
      </c>
      <c r="BK52" s="55" t="str">
        <f t="shared" si="340"/>
        <v/>
      </c>
      <c r="BL52" s="55" t="str">
        <f t="shared" si="341"/>
        <v/>
      </c>
      <c r="BM52" s="55" t="str">
        <f t="shared" si="342"/>
        <v/>
      </c>
      <c r="BN52" s="55" t="str">
        <f t="shared" si="343"/>
        <v/>
      </c>
      <c r="BO52" s="55" t="str">
        <f t="shared" si="344"/>
        <v/>
      </c>
      <c r="BP52" s="55" t="str">
        <f t="shared" si="345"/>
        <v/>
      </c>
      <c r="BQ52" s="55" t="str">
        <f t="shared" si="346"/>
        <v/>
      </c>
      <c r="BR52" s="55" t="str">
        <f t="shared" si="347"/>
        <v/>
      </c>
      <c r="BS52" s="55" t="str">
        <f t="shared" si="348"/>
        <v/>
      </c>
      <c r="BT52" s="55" t="str">
        <f t="shared" si="349"/>
        <v/>
      </c>
      <c r="BU52" s="55" t="str">
        <f t="shared" si="350"/>
        <v/>
      </c>
      <c r="BV52" s="55" t="str">
        <f t="shared" si="351"/>
        <v/>
      </c>
      <c r="BW52" s="55" t="str">
        <f t="shared" si="352"/>
        <v/>
      </c>
      <c r="BX52" s="55" t="str">
        <f t="shared" si="353"/>
        <v/>
      </c>
      <c r="BY52" s="55" t="str">
        <f t="shared" si="354"/>
        <v/>
      </c>
      <c r="BZ52" s="55" t="str">
        <f t="shared" si="355"/>
        <v/>
      </c>
      <c r="CA52" s="55" t="str">
        <f t="shared" si="356"/>
        <v/>
      </c>
      <c r="CB52" s="55" t="str">
        <f t="shared" si="357"/>
        <v/>
      </c>
      <c r="CC52" s="55" t="str">
        <f t="shared" si="358"/>
        <v/>
      </c>
      <c r="CD52" s="55" t="str">
        <f t="shared" si="359"/>
        <v/>
      </c>
      <c r="CE52" s="55" t="str">
        <f t="shared" si="360"/>
        <v/>
      </c>
      <c r="CF52" s="55" t="str">
        <f t="shared" si="361"/>
        <v/>
      </c>
      <c r="CG52" s="55" t="str">
        <f t="shared" si="362"/>
        <v/>
      </c>
      <c r="CH52" s="55" t="str">
        <f t="shared" si="363"/>
        <v/>
      </c>
      <c r="CI52" s="55" t="str">
        <f t="shared" si="364"/>
        <v/>
      </c>
      <c r="CJ52" s="55" t="str">
        <f t="shared" si="365"/>
        <v/>
      </c>
      <c r="CK52" s="55" t="str">
        <f t="shared" si="366"/>
        <v/>
      </c>
      <c r="CL52" s="55" t="str">
        <f t="shared" si="367"/>
        <v/>
      </c>
      <c r="CM52" s="55" t="str">
        <f t="shared" si="368"/>
        <v/>
      </c>
      <c r="CN52" s="55" t="str">
        <f t="shared" si="369"/>
        <v/>
      </c>
      <c r="CO52" s="55" t="str">
        <f t="shared" si="370"/>
        <v/>
      </c>
      <c r="CP52" s="56" t="str">
        <f>IFERROR(IF($Y$2="DAILY",DATE(B50,1,1)-WEEKDAY(DATE(B50,1,1))+39*7,DATE(CR52,1,1)-WEEKDAY(DATE(CR52,1,1))+39*7),"")</f>
        <v/>
      </c>
      <c r="CQ52" s="3"/>
      <c r="CR52" s="3" t="str">
        <f>B18</f>
        <v/>
      </c>
    </row>
    <row r="53" spans="1:96" ht="21" customHeight="1" x14ac:dyDescent="0.25">
      <c r="A53" s="48" t="str">
        <f>IFERROR(IF($Y$2="DAILY","","42-43"),"")</f>
        <v/>
      </c>
      <c r="B53" s="49" t="str">
        <f>IFERROR(IF($Y$2="DAILY","",$B$10+43),"")</f>
        <v/>
      </c>
      <c r="C53" s="57">
        <f t="shared" ref="C53" si="376">IF($Y$2="DAILY",4,"")</f>
        <v>4</v>
      </c>
      <c r="D53" s="54" t="str">
        <f>IFERROR(IF($Y$2="DAILY",CP52+1,IF(AND(MONTH(DATE(B53-1,2,29))=2,WEEKDAY(DATE(B53-1,1,1))=7),DATE(B53-1,12,30),"")),"")</f>
        <v/>
      </c>
      <c r="E53" s="55" t="str">
        <f>IFERROR(IF($Y$2="DAILY",D53+1,DATE(B53,1,1)-WEEKDAY(DATE(B53,1,1),1)+7),"")</f>
        <v/>
      </c>
      <c r="F53" s="55" t="str">
        <f t="shared" si="372"/>
        <v/>
      </c>
      <c r="G53" s="55" t="str">
        <f t="shared" si="372"/>
        <v/>
      </c>
      <c r="H53" s="55" t="str">
        <f t="shared" si="372"/>
        <v/>
      </c>
      <c r="I53" s="55" t="str">
        <f t="shared" si="372"/>
        <v/>
      </c>
      <c r="J53" s="55" t="str">
        <f t="shared" si="372"/>
        <v/>
      </c>
      <c r="K53" s="55" t="str">
        <f t="shared" ref="K53:BD53" si="377">IFERROR(IF($Y$2="DAILY",J53+1,J53+7),"")</f>
        <v/>
      </c>
      <c r="L53" s="55" t="str">
        <f t="shared" si="377"/>
        <v/>
      </c>
      <c r="M53" s="55" t="str">
        <f t="shared" si="377"/>
        <v/>
      </c>
      <c r="N53" s="55" t="str">
        <f t="shared" si="377"/>
        <v/>
      </c>
      <c r="O53" s="55" t="str">
        <f t="shared" si="377"/>
        <v/>
      </c>
      <c r="P53" s="55" t="str">
        <f t="shared" si="377"/>
        <v/>
      </c>
      <c r="Q53" s="55" t="str">
        <f t="shared" si="377"/>
        <v/>
      </c>
      <c r="R53" s="55" t="str">
        <f t="shared" si="377"/>
        <v/>
      </c>
      <c r="S53" s="55" t="str">
        <f t="shared" si="377"/>
        <v/>
      </c>
      <c r="T53" s="55" t="str">
        <f t="shared" si="377"/>
        <v/>
      </c>
      <c r="U53" s="55" t="str">
        <f t="shared" si="377"/>
        <v/>
      </c>
      <c r="V53" s="55" t="str">
        <f t="shared" si="377"/>
        <v/>
      </c>
      <c r="W53" s="55" t="str">
        <f t="shared" si="377"/>
        <v/>
      </c>
      <c r="X53" s="55" t="str">
        <f t="shared" si="377"/>
        <v/>
      </c>
      <c r="Y53" s="55" t="str">
        <f t="shared" si="377"/>
        <v/>
      </c>
      <c r="Z53" s="55" t="str">
        <f t="shared" si="377"/>
        <v/>
      </c>
      <c r="AA53" s="55" t="str">
        <f t="shared" si="377"/>
        <v/>
      </c>
      <c r="AB53" s="55" t="str">
        <f t="shared" si="377"/>
        <v/>
      </c>
      <c r="AC53" s="55" t="str">
        <f t="shared" si="377"/>
        <v/>
      </c>
      <c r="AD53" s="55" t="str">
        <f t="shared" si="377"/>
        <v/>
      </c>
      <c r="AE53" s="55" t="str">
        <f t="shared" si="377"/>
        <v/>
      </c>
      <c r="AF53" s="55" t="str">
        <f t="shared" si="377"/>
        <v/>
      </c>
      <c r="AG53" s="55" t="str">
        <f t="shared" si="377"/>
        <v/>
      </c>
      <c r="AH53" s="55" t="str">
        <f t="shared" si="377"/>
        <v/>
      </c>
      <c r="AI53" s="55" t="str">
        <f t="shared" si="377"/>
        <v/>
      </c>
      <c r="AJ53" s="55" t="str">
        <f t="shared" si="377"/>
        <v/>
      </c>
      <c r="AK53" s="55" t="str">
        <f t="shared" si="377"/>
        <v/>
      </c>
      <c r="AL53" s="55" t="str">
        <f t="shared" si="377"/>
        <v/>
      </c>
      <c r="AM53" s="55" t="str">
        <f t="shared" si="377"/>
        <v/>
      </c>
      <c r="AN53" s="55" t="str">
        <f t="shared" si="377"/>
        <v/>
      </c>
      <c r="AO53" s="55" t="str">
        <f t="shared" si="377"/>
        <v/>
      </c>
      <c r="AP53" s="55" t="str">
        <f t="shared" si="377"/>
        <v/>
      </c>
      <c r="AQ53" s="55" t="str">
        <f t="shared" si="377"/>
        <v/>
      </c>
      <c r="AR53" s="55" t="str">
        <f t="shared" si="377"/>
        <v/>
      </c>
      <c r="AS53" s="55" t="str">
        <f t="shared" si="377"/>
        <v/>
      </c>
      <c r="AT53" s="55" t="str">
        <f t="shared" si="377"/>
        <v/>
      </c>
      <c r="AU53" s="55" t="str">
        <f t="shared" si="377"/>
        <v/>
      </c>
      <c r="AV53" s="55" t="str">
        <f t="shared" si="377"/>
        <v/>
      </c>
      <c r="AW53" s="55" t="str">
        <f t="shared" si="377"/>
        <v/>
      </c>
      <c r="AX53" s="55" t="str">
        <f t="shared" si="377"/>
        <v/>
      </c>
      <c r="AY53" s="55" t="str">
        <f t="shared" si="377"/>
        <v/>
      </c>
      <c r="AZ53" s="55" t="str">
        <f t="shared" si="377"/>
        <v/>
      </c>
      <c r="BA53" s="55" t="str">
        <f t="shared" si="377"/>
        <v/>
      </c>
      <c r="BB53" s="55" t="str">
        <f t="shared" si="377"/>
        <v/>
      </c>
      <c r="BC53" s="55" t="str">
        <f t="shared" si="377"/>
        <v/>
      </c>
      <c r="BD53" s="55" t="str">
        <f t="shared" si="377"/>
        <v/>
      </c>
      <c r="BE53" s="55" t="str">
        <f>IFERROR(IF($Y$2="DAILY",BD53+1,""),"")</f>
        <v/>
      </c>
      <c r="BF53" s="55" t="str">
        <f t="shared" si="335"/>
        <v/>
      </c>
      <c r="BG53" s="55" t="str">
        <f t="shared" si="336"/>
        <v/>
      </c>
      <c r="BH53" s="55" t="str">
        <f t="shared" si="337"/>
        <v/>
      </c>
      <c r="BI53" s="55" t="str">
        <f t="shared" si="338"/>
        <v/>
      </c>
      <c r="BJ53" s="55" t="str">
        <f t="shared" si="339"/>
        <v/>
      </c>
      <c r="BK53" s="55" t="str">
        <f t="shared" si="340"/>
        <v/>
      </c>
      <c r="BL53" s="55" t="str">
        <f t="shared" si="341"/>
        <v/>
      </c>
      <c r="BM53" s="55" t="str">
        <f t="shared" si="342"/>
        <v/>
      </c>
      <c r="BN53" s="55" t="str">
        <f t="shared" si="343"/>
        <v/>
      </c>
      <c r="BO53" s="55" t="str">
        <f t="shared" si="344"/>
        <v/>
      </c>
      <c r="BP53" s="55" t="str">
        <f t="shared" si="345"/>
        <v/>
      </c>
      <c r="BQ53" s="55" t="str">
        <f t="shared" si="346"/>
        <v/>
      </c>
      <c r="BR53" s="55" t="str">
        <f t="shared" si="347"/>
        <v/>
      </c>
      <c r="BS53" s="55" t="str">
        <f t="shared" si="348"/>
        <v/>
      </c>
      <c r="BT53" s="55" t="str">
        <f t="shared" si="349"/>
        <v/>
      </c>
      <c r="BU53" s="55" t="str">
        <f t="shared" si="350"/>
        <v/>
      </c>
      <c r="BV53" s="55" t="str">
        <f t="shared" si="351"/>
        <v/>
      </c>
      <c r="BW53" s="55" t="str">
        <f t="shared" si="352"/>
        <v/>
      </c>
      <c r="BX53" s="55" t="str">
        <f t="shared" si="353"/>
        <v/>
      </c>
      <c r="BY53" s="55" t="str">
        <f t="shared" si="354"/>
        <v/>
      </c>
      <c r="BZ53" s="55" t="str">
        <f t="shared" si="355"/>
        <v/>
      </c>
      <c r="CA53" s="55" t="str">
        <f t="shared" si="356"/>
        <v/>
      </c>
      <c r="CB53" s="55" t="str">
        <f t="shared" si="357"/>
        <v/>
      </c>
      <c r="CC53" s="55" t="str">
        <f t="shared" si="358"/>
        <v/>
      </c>
      <c r="CD53" s="55" t="str">
        <f t="shared" si="359"/>
        <v/>
      </c>
      <c r="CE53" s="55" t="str">
        <f t="shared" si="360"/>
        <v/>
      </c>
      <c r="CF53" s="55" t="str">
        <f t="shared" si="361"/>
        <v/>
      </c>
      <c r="CG53" s="55" t="str">
        <f t="shared" si="362"/>
        <v/>
      </c>
      <c r="CH53" s="55" t="str">
        <f t="shared" si="363"/>
        <v/>
      </c>
      <c r="CI53" s="55" t="str">
        <f t="shared" si="364"/>
        <v/>
      </c>
      <c r="CJ53" s="55" t="str">
        <f t="shared" si="365"/>
        <v/>
      </c>
      <c r="CK53" s="55" t="str">
        <f t="shared" si="366"/>
        <v/>
      </c>
      <c r="CL53" s="55" t="str">
        <f t="shared" si="367"/>
        <v/>
      </c>
      <c r="CM53" s="55" t="str">
        <f t="shared" si="368"/>
        <v/>
      </c>
      <c r="CN53" s="55" t="str">
        <f t="shared" si="369"/>
        <v/>
      </c>
      <c r="CO53" s="55" t="str">
        <f t="shared" si="370"/>
        <v/>
      </c>
      <c r="CP53" s="56" t="str">
        <f>IFERROR(IF($Y$2="DAILY",DATE(B50,1,1)-WEEKDAY(DATE(B50,1,1))+52*7,DATE(CR53,1,1)-WEEKDAY(DATE(CR53,1,1))+52*7),"")</f>
        <v/>
      </c>
      <c r="CQ53" s="3"/>
      <c r="CR53" s="3" t="str">
        <f>B18</f>
        <v/>
      </c>
    </row>
    <row r="54" spans="1:96" ht="21" customHeight="1" x14ac:dyDescent="0.25">
      <c r="A54" s="48" t="str">
        <f>IFERROR(IF($Y$2="DAILY","","43-44"),"")</f>
        <v/>
      </c>
      <c r="B54" s="49" t="str">
        <f>IFERROR(IF($Y$2="DAILY","",$B$10+44),"")</f>
        <v/>
      </c>
      <c r="C54" s="58"/>
      <c r="D54" s="54" t="str">
        <f>IFERROR(IF($Y$2="DAILY",IF(AND(MONTH(DATE(B50,2,29))=2,WEEKDAY(DATE(B50,1,1))=7),DATE(B50,12,24),""),IF(AND(MONTH(DATE(B54-1,2,29))=2,WEEKDAY(DATE(B54-1,1,1))=7),DATE(B54-1,12,30),"")),"")</f>
        <v/>
      </c>
      <c r="E54" s="55" t="str">
        <f>IFERROR(IF($Y$2="DAILY",IF(AND(MONTH(DATE(B50,2,29))=2,WEEKDAY(DATE(B50,1,1))=7),DATE(B50,12,25),""),DATE(B54,1,1)-WEEKDAY(DATE(B54,1,1),1)+7),"")</f>
        <v/>
      </c>
      <c r="F54" s="55" t="str">
        <f>IFERROR(IF($Y$2="DAILY",IF(AND(MONTH(DATE(B50,2,29))=2,WEEKDAY(DATE(B50,1,1))=7),DATE(B50,12,26),""),E54+7),"")</f>
        <v/>
      </c>
      <c r="G54" s="55" t="str">
        <f>IFERROR(IF($Y$2="DAILY",IF(AND(MONTH(DATE(B50,2,29))=2,WEEKDAY(DATE(B50,1,1))=7),DATE(B50,12,27),""),F54+7),"")</f>
        <v/>
      </c>
      <c r="H54" s="55" t="str">
        <f>IFERROR(IF($Y$2="DAILY",IF(AND(MONTH(DATE(B50,2,29))=2,WEEKDAY(DATE(B50,1,1))=7),DATE(B50,12,28),""),G54+7),"")</f>
        <v/>
      </c>
      <c r="I54" s="55" t="str">
        <f>IFERROR(IF($Y$2="DAILY",IF(AND(MONTH(DATE(B50,2,29))=2,WEEKDAY(DATE(B50,1,1))=7),DATE(B50,12,29),""),H54+7),"")</f>
        <v/>
      </c>
      <c r="J54" s="55" t="str">
        <f>IFERROR(IF($Y$2="DAILY",IF(AND(MONTH(DATE(B50,2,29))=2,WEEKDAY(DATE(B50,1,1))=7),DATE(B50,12,30),""),I54+7),"")</f>
        <v/>
      </c>
      <c r="K54" s="55" t="str">
        <f>IFERROR(IF($Y$2="DAILY","",J54+7),"")</f>
        <v/>
      </c>
      <c r="L54" s="55" t="str">
        <f>IFERROR(IF($Y$2="DAILY","",K54+7),"")</f>
        <v/>
      </c>
      <c r="M54" s="55" t="str">
        <f t="shared" ref="M54:BD54" si="378">IFERROR(IF($Y$2="DAILY","",L54+7),"")</f>
        <v/>
      </c>
      <c r="N54" s="55" t="str">
        <f t="shared" si="378"/>
        <v/>
      </c>
      <c r="O54" s="55" t="str">
        <f t="shared" si="378"/>
        <v/>
      </c>
      <c r="P54" s="55" t="str">
        <f t="shared" si="378"/>
        <v/>
      </c>
      <c r="Q54" s="55" t="str">
        <f t="shared" si="378"/>
        <v/>
      </c>
      <c r="R54" s="55" t="str">
        <f t="shared" si="378"/>
        <v/>
      </c>
      <c r="S54" s="55" t="str">
        <f t="shared" si="378"/>
        <v/>
      </c>
      <c r="T54" s="55" t="str">
        <f t="shared" si="378"/>
        <v/>
      </c>
      <c r="U54" s="55" t="str">
        <f t="shared" si="378"/>
        <v/>
      </c>
      <c r="V54" s="55" t="str">
        <f t="shared" si="378"/>
        <v/>
      </c>
      <c r="W54" s="55" t="str">
        <f t="shared" si="378"/>
        <v/>
      </c>
      <c r="X54" s="55" t="str">
        <f t="shared" si="378"/>
        <v/>
      </c>
      <c r="Y54" s="55" t="str">
        <f t="shared" si="378"/>
        <v/>
      </c>
      <c r="Z54" s="55" t="str">
        <f t="shared" si="378"/>
        <v/>
      </c>
      <c r="AA54" s="55" t="str">
        <f t="shared" si="378"/>
        <v/>
      </c>
      <c r="AB54" s="55" t="str">
        <f t="shared" si="378"/>
        <v/>
      </c>
      <c r="AC54" s="55" t="str">
        <f t="shared" si="378"/>
        <v/>
      </c>
      <c r="AD54" s="55" t="str">
        <f t="shared" si="378"/>
        <v/>
      </c>
      <c r="AE54" s="55" t="str">
        <f t="shared" si="378"/>
        <v/>
      </c>
      <c r="AF54" s="55" t="str">
        <f t="shared" si="378"/>
        <v/>
      </c>
      <c r="AG54" s="55" t="str">
        <f t="shared" si="378"/>
        <v/>
      </c>
      <c r="AH54" s="55" t="str">
        <f t="shared" si="378"/>
        <v/>
      </c>
      <c r="AI54" s="55" t="str">
        <f t="shared" si="378"/>
        <v/>
      </c>
      <c r="AJ54" s="55" t="str">
        <f t="shared" si="378"/>
        <v/>
      </c>
      <c r="AK54" s="55" t="str">
        <f t="shared" si="378"/>
        <v/>
      </c>
      <c r="AL54" s="55" t="str">
        <f t="shared" si="378"/>
        <v/>
      </c>
      <c r="AM54" s="55" t="str">
        <f t="shared" si="378"/>
        <v/>
      </c>
      <c r="AN54" s="55" t="str">
        <f t="shared" si="378"/>
        <v/>
      </c>
      <c r="AO54" s="55" t="str">
        <f t="shared" si="378"/>
        <v/>
      </c>
      <c r="AP54" s="55" t="str">
        <f t="shared" si="378"/>
        <v/>
      </c>
      <c r="AQ54" s="55" t="str">
        <f t="shared" si="378"/>
        <v/>
      </c>
      <c r="AR54" s="55" t="str">
        <f t="shared" si="378"/>
        <v/>
      </c>
      <c r="AS54" s="55" t="str">
        <f t="shared" si="378"/>
        <v/>
      </c>
      <c r="AT54" s="55" t="str">
        <f t="shared" si="378"/>
        <v/>
      </c>
      <c r="AU54" s="55" t="str">
        <f t="shared" si="378"/>
        <v/>
      </c>
      <c r="AV54" s="55" t="str">
        <f t="shared" si="378"/>
        <v/>
      </c>
      <c r="AW54" s="55" t="str">
        <f t="shared" si="378"/>
        <v/>
      </c>
      <c r="AX54" s="55" t="str">
        <f t="shared" si="378"/>
        <v/>
      </c>
      <c r="AY54" s="55" t="str">
        <f t="shared" si="378"/>
        <v/>
      </c>
      <c r="AZ54" s="55" t="str">
        <f t="shared" si="378"/>
        <v/>
      </c>
      <c r="BA54" s="55" t="str">
        <f t="shared" si="378"/>
        <v/>
      </c>
      <c r="BB54" s="55" t="str">
        <f t="shared" si="378"/>
        <v/>
      </c>
      <c r="BC54" s="55" t="str">
        <f t="shared" si="378"/>
        <v/>
      </c>
      <c r="BD54" s="55" t="str">
        <f t="shared" si="378"/>
        <v/>
      </c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6"/>
      <c r="CQ54" s="3"/>
      <c r="CR54" s="3" t="str">
        <f>B18</f>
        <v/>
      </c>
    </row>
    <row r="55" spans="1:96" ht="21" customHeight="1" x14ac:dyDescent="0.25">
      <c r="A55" s="48" t="str">
        <f>IFERROR(IF($Y$2="DAILY","8-9","44-45"),"")</f>
        <v>8-9</v>
      </c>
      <c r="B55" s="49" t="str">
        <f>IFERROR(IF($Y$2="DAILY",$B$10+9,$B$10+45),"")</f>
        <v/>
      </c>
      <c r="C55" s="57">
        <f t="shared" ref="C55" si="379">IF($Y$2="DAILY",1,"")</f>
        <v>1</v>
      </c>
      <c r="D55" s="54" t="str">
        <f>IFERROR(IF($Y$2="DAILY",DATE(B55,1,1)-WEEKDAY(DATE(B55,1,1),1)+1,IF(AND(MONTH(DATE(B55-1,2,29))=2,WEEKDAY(DATE(B55-1,1,1))=7),DATE(B55-1,12,30),"")),"")</f>
        <v/>
      </c>
      <c r="E55" s="55" t="str">
        <f>IFERROR(IF($Y$2="DAILY",DATE(B55,1,1)-WEEKDAY(DATE(B55,1,1),1)+2,DATE(B55,1,1)-WEEKDAY(DATE(B55,1,1),1)+7),"")</f>
        <v/>
      </c>
      <c r="F55" s="55" t="str">
        <f>IFERROR(IF($Y$2="DAILY",DATE(B55,1,1)-WEEKDAY(DATE(B55,1,1),1)+3,E55+7),"")</f>
        <v/>
      </c>
      <c r="G55" s="55" t="str">
        <f>IFERROR(IF($Y$2="DAILY",DATE(B55,1,1)-WEEKDAY(DATE(B55,1,1),1)+4,F55+7),"")</f>
        <v/>
      </c>
      <c r="H55" s="55" t="str">
        <f>IFERROR(IF($Y$2="DAILY",DATE(B55,1,1)-WEEKDAY(DATE(B55,1,1),1)+5,G55+7),"")</f>
        <v/>
      </c>
      <c r="I55" s="55" t="str">
        <f>IFERROR(IF($Y$2="DAILY",DATE(B55,1,1)-WEEKDAY(DATE(B55,1,1),1)+6,H55+7),"")</f>
        <v/>
      </c>
      <c r="J55" s="55" t="str">
        <f>IFERROR(IF($Y$2="DAILY",DATE(B55,1,1)-WEEKDAY(DATE(B55,1,1),1)+7,I55+7),"")</f>
        <v/>
      </c>
      <c r="K55" s="55" t="str">
        <f t="shared" ref="K55:BD55" si="380">IFERROR(IF($Y$2="DAILY",J55+1,J55+7),"")</f>
        <v/>
      </c>
      <c r="L55" s="55" t="str">
        <f t="shared" si="380"/>
        <v/>
      </c>
      <c r="M55" s="55" t="str">
        <f t="shared" si="380"/>
        <v/>
      </c>
      <c r="N55" s="55" t="str">
        <f t="shared" si="380"/>
        <v/>
      </c>
      <c r="O55" s="55" t="str">
        <f t="shared" si="380"/>
        <v/>
      </c>
      <c r="P55" s="55" t="str">
        <f t="shared" si="380"/>
        <v/>
      </c>
      <c r="Q55" s="55" t="str">
        <f t="shared" si="380"/>
        <v/>
      </c>
      <c r="R55" s="55" t="str">
        <f t="shared" si="380"/>
        <v/>
      </c>
      <c r="S55" s="55" t="str">
        <f t="shared" si="380"/>
        <v/>
      </c>
      <c r="T55" s="55" t="str">
        <f t="shared" si="380"/>
        <v/>
      </c>
      <c r="U55" s="55" t="str">
        <f t="shared" si="380"/>
        <v/>
      </c>
      <c r="V55" s="55" t="str">
        <f t="shared" si="380"/>
        <v/>
      </c>
      <c r="W55" s="55" t="str">
        <f t="shared" si="380"/>
        <v/>
      </c>
      <c r="X55" s="55" t="str">
        <f t="shared" si="380"/>
        <v/>
      </c>
      <c r="Y55" s="55" t="str">
        <f t="shared" si="380"/>
        <v/>
      </c>
      <c r="Z55" s="55" t="str">
        <f t="shared" si="380"/>
        <v/>
      </c>
      <c r="AA55" s="55" t="str">
        <f t="shared" si="380"/>
        <v/>
      </c>
      <c r="AB55" s="55" t="str">
        <f t="shared" si="380"/>
        <v/>
      </c>
      <c r="AC55" s="55" t="str">
        <f t="shared" si="380"/>
        <v/>
      </c>
      <c r="AD55" s="55" t="str">
        <f t="shared" si="380"/>
        <v/>
      </c>
      <c r="AE55" s="55" t="str">
        <f t="shared" si="380"/>
        <v/>
      </c>
      <c r="AF55" s="55" t="str">
        <f t="shared" si="380"/>
        <v/>
      </c>
      <c r="AG55" s="55" t="str">
        <f t="shared" si="380"/>
        <v/>
      </c>
      <c r="AH55" s="55" t="str">
        <f t="shared" si="380"/>
        <v/>
      </c>
      <c r="AI55" s="55" t="str">
        <f t="shared" si="380"/>
        <v/>
      </c>
      <c r="AJ55" s="55" t="str">
        <f t="shared" si="380"/>
        <v/>
      </c>
      <c r="AK55" s="55" t="str">
        <f t="shared" si="380"/>
        <v/>
      </c>
      <c r="AL55" s="55" t="str">
        <f t="shared" si="380"/>
        <v/>
      </c>
      <c r="AM55" s="55" t="str">
        <f t="shared" si="380"/>
        <v/>
      </c>
      <c r="AN55" s="55" t="str">
        <f t="shared" si="380"/>
        <v/>
      </c>
      <c r="AO55" s="55" t="str">
        <f t="shared" si="380"/>
        <v/>
      </c>
      <c r="AP55" s="55" t="str">
        <f t="shared" si="380"/>
        <v/>
      </c>
      <c r="AQ55" s="55" t="str">
        <f t="shared" si="380"/>
        <v/>
      </c>
      <c r="AR55" s="55" t="str">
        <f t="shared" si="380"/>
        <v/>
      </c>
      <c r="AS55" s="55" t="str">
        <f t="shared" si="380"/>
        <v/>
      </c>
      <c r="AT55" s="55" t="str">
        <f t="shared" si="380"/>
        <v/>
      </c>
      <c r="AU55" s="55" t="str">
        <f t="shared" si="380"/>
        <v/>
      </c>
      <c r="AV55" s="55" t="str">
        <f t="shared" si="380"/>
        <v/>
      </c>
      <c r="AW55" s="55" t="str">
        <f t="shared" si="380"/>
        <v/>
      </c>
      <c r="AX55" s="55" t="str">
        <f t="shared" si="380"/>
        <v/>
      </c>
      <c r="AY55" s="55" t="str">
        <f t="shared" si="380"/>
        <v/>
      </c>
      <c r="AZ55" s="55" t="str">
        <f t="shared" si="380"/>
        <v/>
      </c>
      <c r="BA55" s="55" t="str">
        <f t="shared" si="380"/>
        <v/>
      </c>
      <c r="BB55" s="55" t="str">
        <f t="shared" si="380"/>
        <v/>
      </c>
      <c r="BC55" s="55" t="str">
        <f t="shared" si="380"/>
        <v/>
      </c>
      <c r="BD55" s="55" t="str">
        <f t="shared" si="380"/>
        <v/>
      </c>
      <c r="BE55" s="55" t="str">
        <f>IFERROR(IF($Y$2="DAILY",BD55+1,""),"")</f>
        <v/>
      </c>
      <c r="BF55" s="55" t="str">
        <f t="shared" ref="BF55:BF58" si="381">IFERROR(BE55+1,"")</f>
        <v/>
      </c>
      <c r="BG55" s="55" t="str">
        <f t="shared" ref="BG55:BG58" si="382">IFERROR(BF55+1,"")</f>
        <v/>
      </c>
      <c r="BH55" s="55" t="str">
        <f t="shared" ref="BH55:BH58" si="383">IFERROR(BG55+1,"")</f>
        <v/>
      </c>
      <c r="BI55" s="55" t="str">
        <f t="shared" ref="BI55:BI58" si="384">IFERROR(BH55+1,"")</f>
        <v/>
      </c>
      <c r="BJ55" s="55" t="str">
        <f t="shared" ref="BJ55:BJ58" si="385">IFERROR(BI55+1,"")</f>
        <v/>
      </c>
      <c r="BK55" s="55" t="str">
        <f t="shared" ref="BK55:BK58" si="386">IFERROR(BJ55+1,"")</f>
        <v/>
      </c>
      <c r="BL55" s="55" t="str">
        <f t="shared" ref="BL55:BL58" si="387">IFERROR(BK55+1,"")</f>
        <v/>
      </c>
      <c r="BM55" s="55" t="str">
        <f t="shared" ref="BM55:BM58" si="388">IFERROR(BL55+1,"")</f>
        <v/>
      </c>
      <c r="BN55" s="55" t="str">
        <f t="shared" ref="BN55:BN58" si="389">IFERROR(BM55+1,"")</f>
        <v/>
      </c>
      <c r="BO55" s="55" t="str">
        <f t="shared" ref="BO55:BO58" si="390">IFERROR(BN55+1,"")</f>
        <v/>
      </c>
      <c r="BP55" s="55" t="str">
        <f t="shared" ref="BP55:BP58" si="391">IFERROR(BO55+1,"")</f>
        <v/>
      </c>
      <c r="BQ55" s="55" t="str">
        <f t="shared" ref="BQ55:BQ58" si="392">IFERROR(BP55+1,"")</f>
        <v/>
      </c>
      <c r="BR55" s="55" t="str">
        <f t="shared" ref="BR55:BR58" si="393">IFERROR(BQ55+1,"")</f>
        <v/>
      </c>
      <c r="BS55" s="55" t="str">
        <f t="shared" ref="BS55:BS58" si="394">IFERROR(BR55+1,"")</f>
        <v/>
      </c>
      <c r="BT55" s="55" t="str">
        <f t="shared" ref="BT55:BT58" si="395">IFERROR(BS55+1,"")</f>
        <v/>
      </c>
      <c r="BU55" s="55" t="str">
        <f t="shared" ref="BU55:BU58" si="396">IFERROR(BT55+1,"")</f>
        <v/>
      </c>
      <c r="BV55" s="55" t="str">
        <f t="shared" ref="BV55:BV58" si="397">IFERROR(BU55+1,"")</f>
        <v/>
      </c>
      <c r="BW55" s="55" t="str">
        <f t="shared" ref="BW55:BW58" si="398">IFERROR(BV55+1,"")</f>
        <v/>
      </c>
      <c r="BX55" s="55" t="str">
        <f t="shared" ref="BX55:BX58" si="399">IFERROR(BW55+1,"")</f>
        <v/>
      </c>
      <c r="BY55" s="55" t="str">
        <f t="shared" ref="BY55:BY58" si="400">IFERROR(BX55+1,"")</f>
        <v/>
      </c>
      <c r="BZ55" s="55" t="str">
        <f t="shared" ref="BZ55:BZ58" si="401">IFERROR(BY55+1,"")</f>
        <v/>
      </c>
      <c r="CA55" s="55" t="str">
        <f t="shared" ref="CA55:CA58" si="402">IFERROR(BZ55+1,"")</f>
        <v/>
      </c>
      <c r="CB55" s="55" t="str">
        <f t="shared" ref="CB55:CB58" si="403">IFERROR(CA55+1,"")</f>
        <v/>
      </c>
      <c r="CC55" s="55" t="str">
        <f t="shared" ref="CC55:CC58" si="404">IFERROR(CB55+1,"")</f>
        <v/>
      </c>
      <c r="CD55" s="55" t="str">
        <f t="shared" ref="CD55:CD58" si="405">IFERROR(CC55+1,"")</f>
        <v/>
      </c>
      <c r="CE55" s="55" t="str">
        <f t="shared" ref="CE55:CE58" si="406">IFERROR(CD55+1,"")</f>
        <v/>
      </c>
      <c r="CF55" s="55" t="str">
        <f t="shared" ref="CF55:CF58" si="407">IFERROR(CE55+1,"")</f>
        <v/>
      </c>
      <c r="CG55" s="55" t="str">
        <f t="shared" ref="CG55:CG58" si="408">IFERROR(CF55+1,"")</f>
        <v/>
      </c>
      <c r="CH55" s="55" t="str">
        <f t="shared" ref="CH55:CH58" si="409">IFERROR(CG55+1,"")</f>
        <v/>
      </c>
      <c r="CI55" s="55" t="str">
        <f t="shared" ref="CI55:CI58" si="410">IFERROR(CH55+1,"")</f>
        <v/>
      </c>
      <c r="CJ55" s="55" t="str">
        <f t="shared" ref="CJ55:CJ58" si="411">IFERROR(CI55+1,"")</f>
        <v/>
      </c>
      <c r="CK55" s="55" t="str">
        <f t="shared" ref="CK55:CK58" si="412">IFERROR(CJ55+1,"")</f>
        <v/>
      </c>
      <c r="CL55" s="55" t="str">
        <f t="shared" ref="CL55:CL58" si="413">IFERROR(CK55+1,"")</f>
        <v/>
      </c>
      <c r="CM55" s="55" t="str">
        <f t="shared" ref="CM55:CM58" si="414">IFERROR(CL55+1,"")</f>
        <v/>
      </c>
      <c r="CN55" s="55" t="str">
        <f t="shared" ref="CN55:CN58" si="415">IFERROR(CM55+1,"")</f>
        <v/>
      </c>
      <c r="CO55" s="55" t="str">
        <f t="shared" ref="CO55:CO58" si="416">IFERROR(CN55+1,"")</f>
        <v/>
      </c>
      <c r="CP55" s="56" t="str">
        <f>IFERROR(IF($Y$2="DAILY",DATE(B55,1,1)-WEEKDAY(DATE(B55,1,1))+13*7,DATE(CR55,1,1)-WEEKDAY(DATE(CR55,1,1))+13*7),"")</f>
        <v/>
      </c>
      <c r="CQ55" s="3"/>
      <c r="CR55" s="3" t="str">
        <f>B19</f>
        <v/>
      </c>
    </row>
    <row r="56" spans="1:96" ht="21" customHeight="1" x14ac:dyDescent="0.25">
      <c r="A56" s="48" t="str">
        <f>IFERROR(IF($Y$2="DAILY","","45-46"),"")</f>
        <v/>
      </c>
      <c r="B56" s="49" t="str">
        <f>IFERROR(IF($Y$2="DAILY","",$B$10+46),"")</f>
        <v/>
      </c>
      <c r="C56" s="57">
        <f t="shared" ref="C56" si="417">IF($Y$2="DAILY",2,"")</f>
        <v>2</v>
      </c>
      <c r="D56" s="54" t="str">
        <f>IFERROR(IF($Y$2="DAILY",CP55+1,IF(AND(MONTH(DATE(B56-1,2,29))=2,WEEKDAY(DATE(B56-1,1,1))=7),DATE(B56-1,12,30),"")),"")</f>
        <v/>
      </c>
      <c r="E56" s="55" t="str">
        <f>IFERROR(IF($Y$2="DAILY",D56+1,DATE(B56,1,1)-WEEKDAY(DATE(B56,1,1),1)+7),"")</f>
        <v/>
      </c>
      <c r="F56" s="55" t="str">
        <f t="shared" ref="F56:J58" si="418">IFERROR(IF($Y$2="DAILY",E56+1,E56+7),"")</f>
        <v/>
      </c>
      <c r="G56" s="55" t="str">
        <f t="shared" si="418"/>
        <v/>
      </c>
      <c r="H56" s="55" t="str">
        <f t="shared" si="418"/>
        <v/>
      </c>
      <c r="I56" s="55" t="str">
        <f t="shared" si="418"/>
        <v/>
      </c>
      <c r="J56" s="55" t="str">
        <f t="shared" si="418"/>
        <v/>
      </c>
      <c r="K56" s="55" t="str">
        <f t="shared" ref="K56:BD56" si="419">IFERROR(IF($Y$2="DAILY",J56+1,J56+7),"")</f>
        <v/>
      </c>
      <c r="L56" s="55" t="str">
        <f t="shared" si="419"/>
        <v/>
      </c>
      <c r="M56" s="55" t="str">
        <f t="shared" si="419"/>
        <v/>
      </c>
      <c r="N56" s="55" t="str">
        <f t="shared" si="419"/>
        <v/>
      </c>
      <c r="O56" s="55" t="str">
        <f t="shared" si="419"/>
        <v/>
      </c>
      <c r="P56" s="55" t="str">
        <f t="shared" si="419"/>
        <v/>
      </c>
      <c r="Q56" s="55" t="str">
        <f t="shared" si="419"/>
        <v/>
      </c>
      <c r="R56" s="55" t="str">
        <f t="shared" si="419"/>
        <v/>
      </c>
      <c r="S56" s="55" t="str">
        <f t="shared" si="419"/>
        <v/>
      </c>
      <c r="T56" s="55" t="str">
        <f t="shared" si="419"/>
        <v/>
      </c>
      <c r="U56" s="55" t="str">
        <f t="shared" si="419"/>
        <v/>
      </c>
      <c r="V56" s="55" t="str">
        <f t="shared" si="419"/>
        <v/>
      </c>
      <c r="W56" s="55" t="str">
        <f t="shared" si="419"/>
        <v/>
      </c>
      <c r="X56" s="55" t="str">
        <f t="shared" si="419"/>
        <v/>
      </c>
      <c r="Y56" s="55" t="str">
        <f t="shared" si="419"/>
        <v/>
      </c>
      <c r="Z56" s="55" t="str">
        <f t="shared" si="419"/>
        <v/>
      </c>
      <c r="AA56" s="55" t="str">
        <f t="shared" si="419"/>
        <v/>
      </c>
      <c r="AB56" s="55" t="str">
        <f t="shared" si="419"/>
        <v/>
      </c>
      <c r="AC56" s="55" t="str">
        <f t="shared" si="419"/>
        <v/>
      </c>
      <c r="AD56" s="55" t="str">
        <f t="shared" si="419"/>
        <v/>
      </c>
      <c r="AE56" s="55" t="str">
        <f t="shared" si="419"/>
        <v/>
      </c>
      <c r="AF56" s="55" t="str">
        <f t="shared" si="419"/>
        <v/>
      </c>
      <c r="AG56" s="55" t="str">
        <f t="shared" si="419"/>
        <v/>
      </c>
      <c r="AH56" s="55" t="str">
        <f t="shared" si="419"/>
        <v/>
      </c>
      <c r="AI56" s="55" t="str">
        <f t="shared" si="419"/>
        <v/>
      </c>
      <c r="AJ56" s="55" t="str">
        <f t="shared" si="419"/>
        <v/>
      </c>
      <c r="AK56" s="55" t="str">
        <f t="shared" si="419"/>
        <v/>
      </c>
      <c r="AL56" s="55" t="str">
        <f t="shared" si="419"/>
        <v/>
      </c>
      <c r="AM56" s="55" t="str">
        <f t="shared" si="419"/>
        <v/>
      </c>
      <c r="AN56" s="55" t="str">
        <f t="shared" si="419"/>
        <v/>
      </c>
      <c r="AO56" s="55" t="str">
        <f t="shared" si="419"/>
        <v/>
      </c>
      <c r="AP56" s="55" t="str">
        <f t="shared" si="419"/>
        <v/>
      </c>
      <c r="AQ56" s="55" t="str">
        <f t="shared" si="419"/>
        <v/>
      </c>
      <c r="AR56" s="55" t="str">
        <f t="shared" si="419"/>
        <v/>
      </c>
      <c r="AS56" s="55" t="str">
        <f t="shared" si="419"/>
        <v/>
      </c>
      <c r="AT56" s="55" t="str">
        <f t="shared" si="419"/>
        <v/>
      </c>
      <c r="AU56" s="55" t="str">
        <f t="shared" si="419"/>
        <v/>
      </c>
      <c r="AV56" s="55" t="str">
        <f t="shared" si="419"/>
        <v/>
      </c>
      <c r="AW56" s="55" t="str">
        <f t="shared" si="419"/>
        <v/>
      </c>
      <c r="AX56" s="55" t="str">
        <f t="shared" si="419"/>
        <v/>
      </c>
      <c r="AY56" s="55" t="str">
        <f t="shared" si="419"/>
        <v/>
      </c>
      <c r="AZ56" s="55" t="str">
        <f t="shared" si="419"/>
        <v/>
      </c>
      <c r="BA56" s="55" t="str">
        <f t="shared" si="419"/>
        <v/>
      </c>
      <c r="BB56" s="55" t="str">
        <f t="shared" si="419"/>
        <v/>
      </c>
      <c r="BC56" s="55" t="str">
        <f t="shared" si="419"/>
        <v/>
      </c>
      <c r="BD56" s="55" t="str">
        <f t="shared" si="419"/>
        <v/>
      </c>
      <c r="BE56" s="55" t="str">
        <f>IFERROR(IF($Y$2="DAILY",BD56+1,""),"")</f>
        <v/>
      </c>
      <c r="BF56" s="55" t="str">
        <f t="shared" si="381"/>
        <v/>
      </c>
      <c r="BG56" s="55" t="str">
        <f t="shared" si="382"/>
        <v/>
      </c>
      <c r="BH56" s="55" t="str">
        <f t="shared" si="383"/>
        <v/>
      </c>
      <c r="BI56" s="55" t="str">
        <f t="shared" si="384"/>
        <v/>
      </c>
      <c r="BJ56" s="55" t="str">
        <f t="shared" si="385"/>
        <v/>
      </c>
      <c r="BK56" s="55" t="str">
        <f t="shared" si="386"/>
        <v/>
      </c>
      <c r="BL56" s="55" t="str">
        <f t="shared" si="387"/>
        <v/>
      </c>
      <c r="BM56" s="55" t="str">
        <f t="shared" si="388"/>
        <v/>
      </c>
      <c r="BN56" s="55" t="str">
        <f t="shared" si="389"/>
        <v/>
      </c>
      <c r="BO56" s="55" t="str">
        <f t="shared" si="390"/>
        <v/>
      </c>
      <c r="BP56" s="55" t="str">
        <f t="shared" si="391"/>
        <v/>
      </c>
      <c r="BQ56" s="55" t="str">
        <f t="shared" si="392"/>
        <v/>
      </c>
      <c r="BR56" s="55" t="str">
        <f t="shared" si="393"/>
        <v/>
      </c>
      <c r="BS56" s="55" t="str">
        <f t="shared" si="394"/>
        <v/>
      </c>
      <c r="BT56" s="55" t="str">
        <f t="shared" si="395"/>
        <v/>
      </c>
      <c r="BU56" s="55" t="str">
        <f t="shared" si="396"/>
        <v/>
      </c>
      <c r="BV56" s="55" t="str">
        <f t="shared" si="397"/>
        <v/>
      </c>
      <c r="BW56" s="55" t="str">
        <f t="shared" si="398"/>
        <v/>
      </c>
      <c r="BX56" s="55" t="str">
        <f t="shared" si="399"/>
        <v/>
      </c>
      <c r="BY56" s="55" t="str">
        <f t="shared" si="400"/>
        <v/>
      </c>
      <c r="BZ56" s="55" t="str">
        <f t="shared" si="401"/>
        <v/>
      </c>
      <c r="CA56" s="55" t="str">
        <f t="shared" si="402"/>
        <v/>
      </c>
      <c r="CB56" s="55" t="str">
        <f t="shared" si="403"/>
        <v/>
      </c>
      <c r="CC56" s="55" t="str">
        <f t="shared" si="404"/>
        <v/>
      </c>
      <c r="CD56" s="55" t="str">
        <f t="shared" si="405"/>
        <v/>
      </c>
      <c r="CE56" s="55" t="str">
        <f t="shared" si="406"/>
        <v/>
      </c>
      <c r="CF56" s="55" t="str">
        <f t="shared" si="407"/>
        <v/>
      </c>
      <c r="CG56" s="55" t="str">
        <f t="shared" si="408"/>
        <v/>
      </c>
      <c r="CH56" s="55" t="str">
        <f t="shared" si="409"/>
        <v/>
      </c>
      <c r="CI56" s="55" t="str">
        <f t="shared" si="410"/>
        <v/>
      </c>
      <c r="CJ56" s="55" t="str">
        <f t="shared" si="411"/>
        <v/>
      </c>
      <c r="CK56" s="55" t="str">
        <f t="shared" si="412"/>
        <v/>
      </c>
      <c r="CL56" s="55" t="str">
        <f t="shared" si="413"/>
        <v/>
      </c>
      <c r="CM56" s="55" t="str">
        <f t="shared" si="414"/>
        <v/>
      </c>
      <c r="CN56" s="55" t="str">
        <f t="shared" si="415"/>
        <v/>
      </c>
      <c r="CO56" s="55" t="str">
        <f t="shared" si="416"/>
        <v/>
      </c>
      <c r="CP56" s="56" t="str">
        <f>IFERROR(IF($Y$2="DAILY",DATE(B55,1,1)-WEEKDAY(DATE(B55,1,1))+26*7,DATE(CR56,1,1)-WEEKDAY(DATE(CR56,1,1))+26*7),"")</f>
        <v/>
      </c>
      <c r="CQ56" s="3"/>
      <c r="CR56" s="3" t="str">
        <f>B19</f>
        <v/>
      </c>
    </row>
    <row r="57" spans="1:96" ht="21" customHeight="1" x14ac:dyDescent="0.25">
      <c r="A57" s="48" t="str">
        <f>IFERROR(IF($Y$2="DAILY","","46-47"),"")</f>
        <v/>
      </c>
      <c r="B57" s="49" t="str">
        <f>IFERROR(IF($Y$2="DAILY","",$B$10+47),"")</f>
        <v/>
      </c>
      <c r="C57" s="57">
        <f t="shared" ref="C57" si="420">IF($Y$2="DAILY",3,"")</f>
        <v>3</v>
      </c>
      <c r="D57" s="54" t="str">
        <f>IFERROR(IF($Y$2="DAILY",CP56+1,IF(AND(MONTH(DATE(B57-1,2,29))=2,WEEKDAY(DATE(B57-1,1,1))=7),DATE(B57-1,12,30),"")),"")</f>
        <v/>
      </c>
      <c r="E57" s="55" t="str">
        <f>IFERROR(IF($Y$2="DAILY",D57+1,DATE(B57,1,1)-WEEKDAY(DATE(B57,1,1),1)+7),"")</f>
        <v/>
      </c>
      <c r="F57" s="55" t="str">
        <f t="shared" si="418"/>
        <v/>
      </c>
      <c r="G57" s="55" t="str">
        <f t="shared" si="418"/>
        <v/>
      </c>
      <c r="H57" s="55" t="str">
        <f t="shared" si="418"/>
        <v/>
      </c>
      <c r="I57" s="55" t="str">
        <f t="shared" si="418"/>
        <v/>
      </c>
      <c r="J57" s="55" t="str">
        <f t="shared" si="418"/>
        <v/>
      </c>
      <c r="K57" s="55" t="str">
        <f t="shared" ref="K57:BD57" si="421">IFERROR(IF($Y$2="DAILY",J57+1,J57+7),"")</f>
        <v/>
      </c>
      <c r="L57" s="55" t="str">
        <f t="shared" si="421"/>
        <v/>
      </c>
      <c r="M57" s="55" t="str">
        <f t="shared" si="421"/>
        <v/>
      </c>
      <c r="N57" s="55" t="str">
        <f t="shared" si="421"/>
        <v/>
      </c>
      <c r="O57" s="55" t="str">
        <f t="shared" si="421"/>
        <v/>
      </c>
      <c r="P57" s="55" t="str">
        <f t="shared" si="421"/>
        <v/>
      </c>
      <c r="Q57" s="55" t="str">
        <f t="shared" si="421"/>
        <v/>
      </c>
      <c r="R57" s="55" t="str">
        <f t="shared" si="421"/>
        <v/>
      </c>
      <c r="S57" s="55" t="str">
        <f t="shared" si="421"/>
        <v/>
      </c>
      <c r="T57" s="55" t="str">
        <f t="shared" si="421"/>
        <v/>
      </c>
      <c r="U57" s="55" t="str">
        <f t="shared" si="421"/>
        <v/>
      </c>
      <c r="V57" s="55" t="str">
        <f t="shared" si="421"/>
        <v/>
      </c>
      <c r="W57" s="55" t="str">
        <f t="shared" si="421"/>
        <v/>
      </c>
      <c r="X57" s="55" t="str">
        <f t="shared" si="421"/>
        <v/>
      </c>
      <c r="Y57" s="55" t="str">
        <f t="shared" si="421"/>
        <v/>
      </c>
      <c r="Z57" s="55" t="str">
        <f t="shared" si="421"/>
        <v/>
      </c>
      <c r="AA57" s="55" t="str">
        <f t="shared" si="421"/>
        <v/>
      </c>
      <c r="AB57" s="55" t="str">
        <f t="shared" si="421"/>
        <v/>
      </c>
      <c r="AC57" s="55" t="str">
        <f t="shared" si="421"/>
        <v/>
      </c>
      <c r="AD57" s="55" t="str">
        <f t="shared" si="421"/>
        <v/>
      </c>
      <c r="AE57" s="55" t="str">
        <f t="shared" si="421"/>
        <v/>
      </c>
      <c r="AF57" s="55" t="str">
        <f t="shared" si="421"/>
        <v/>
      </c>
      <c r="AG57" s="55" t="str">
        <f t="shared" si="421"/>
        <v/>
      </c>
      <c r="AH57" s="55" t="str">
        <f t="shared" si="421"/>
        <v/>
      </c>
      <c r="AI57" s="55" t="str">
        <f t="shared" si="421"/>
        <v/>
      </c>
      <c r="AJ57" s="55" t="str">
        <f t="shared" si="421"/>
        <v/>
      </c>
      <c r="AK57" s="55" t="str">
        <f t="shared" si="421"/>
        <v/>
      </c>
      <c r="AL57" s="55" t="str">
        <f t="shared" si="421"/>
        <v/>
      </c>
      <c r="AM57" s="55" t="str">
        <f t="shared" si="421"/>
        <v/>
      </c>
      <c r="AN57" s="55" t="str">
        <f t="shared" si="421"/>
        <v/>
      </c>
      <c r="AO57" s="55" t="str">
        <f t="shared" si="421"/>
        <v/>
      </c>
      <c r="AP57" s="55" t="str">
        <f t="shared" si="421"/>
        <v/>
      </c>
      <c r="AQ57" s="55" t="str">
        <f t="shared" si="421"/>
        <v/>
      </c>
      <c r="AR57" s="55" t="str">
        <f t="shared" si="421"/>
        <v/>
      </c>
      <c r="AS57" s="55" t="str">
        <f t="shared" si="421"/>
        <v/>
      </c>
      <c r="AT57" s="55" t="str">
        <f t="shared" si="421"/>
        <v/>
      </c>
      <c r="AU57" s="55" t="str">
        <f t="shared" si="421"/>
        <v/>
      </c>
      <c r="AV57" s="55" t="str">
        <f t="shared" si="421"/>
        <v/>
      </c>
      <c r="AW57" s="55" t="str">
        <f t="shared" si="421"/>
        <v/>
      </c>
      <c r="AX57" s="55" t="str">
        <f t="shared" si="421"/>
        <v/>
      </c>
      <c r="AY57" s="55" t="str">
        <f t="shared" si="421"/>
        <v/>
      </c>
      <c r="AZ57" s="55" t="str">
        <f t="shared" si="421"/>
        <v/>
      </c>
      <c r="BA57" s="55" t="str">
        <f t="shared" si="421"/>
        <v/>
      </c>
      <c r="BB57" s="55" t="str">
        <f t="shared" si="421"/>
        <v/>
      </c>
      <c r="BC57" s="55" t="str">
        <f t="shared" si="421"/>
        <v/>
      </c>
      <c r="BD57" s="55" t="str">
        <f t="shared" si="421"/>
        <v/>
      </c>
      <c r="BE57" s="55" t="str">
        <f>IFERROR(IF($Y$2="DAILY",BD57+1,""),"")</f>
        <v/>
      </c>
      <c r="BF57" s="55" t="str">
        <f t="shared" si="381"/>
        <v/>
      </c>
      <c r="BG57" s="55" t="str">
        <f t="shared" si="382"/>
        <v/>
      </c>
      <c r="BH57" s="55" t="str">
        <f t="shared" si="383"/>
        <v/>
      </c>
      <c r="BI57" s="55" t="str">
        <f t="shared" si="384"/>
        <v/>
      </c>
      <c r="BJ57" s="55" t="str">
        <f t="shared" si="385"/>
        <v/>
      </c>
      <c r="BK57" s="55" t="str">
        <f t="shared" si="386"/>
        <v/>
      </c>
      <c r="BL57" s="55" t="str">
        <f t="shared" si="387"/>
        <v/>
      </c>
      <c r="BM57" s="55" t="str">
        <f t="shared" si="388"/>
        <v/>
      </c>
      <c r="BN57" s="55" t="str">
        <f t="shared" si="389"/>
        <v/>
      </c>
      <c r="BO57" s="55" t="str">
        <f t="shared" si="390"/>
        <v/>
      </c>
      <c r="BP57" s="55" t="str">
        <f t="shared" si="391"/>
        <v/>
      </c>
      <c r="BQ57" s="55" t="str">
        <f t="shared" si="392"/>
        <v/>
      </c>
      <c r="BR57" s="55" t="str">
        <f t="shared" si="393"/>
        <v/>
      </c>
      <c r="BS57" s="55" t="str">
        <f t="shared" si="394"/>
        <v/>
      </c>
      <c r="BT57" s="55" t="str">
        <f t="shared" si="395"/>
        <v/>
      </c>
      <c r="BU57" s="55" t="str">
        <f t="shared" si="396"/>
        <v/>
      </c>
      <c r="BV57" s="55" t="str">
        <f t="shared" si="397"/>
        <v/>
      </c>
      <c r="BW57" s="55" t="str">
        <f t="shared" si="398"/>
        <v/>
      </c>
      <c r="BX57" s="55" t="str">
        <f t="shared" si="399"/>
        <v/>
      </c>
      <c r="BY57" s="55" t="str">
        <f t="shared" si="400"/>
        <v/>
      </c>
      <c r="BZ57" s="55" t="str">
        <f t="shared" si="401"/>
        <v/>
      </c>
      <c r="CA57" s="55" t="str">
        <f t="shared" si="402"/>
        <v/>
      </c>
      <c r="CB57" s="55" t="str">
        <f t="shared" si="403"/>
        <v/>
      </c>
      <c r="CC57" s="55" t="str">
        <f t="shared" si="404"/>
        <v/>
      </c>
      <c r="CD57" s="55" t="str">
        <f t="shared" si="405"/>
        <v/>
      </c>
      <c r="CE57" s="55" t="str">
        <f t="shared" si="406"/>
        <v/>
      </c>
      <c r="CF57" s="55" t="str">
        <f t="shared" si="407"/>
        <v/>
      </c>
      <c r="CG57" s="55" t="str">
        <f t="shared" si="408"/>
        <v/>
      </c>
      <c r="CH57" s="55" t="str">
        <f t="shared" si="409"/>
        <v/>
      </c>
      <c r="CI57" s="55" t="str">
        <f t="shared" si="410"/>
        <v/>
      </c>
      <c r="CJ57" s="55" t="str">
        <f t="shared" si="411"/>
        <v/>
      </c>
      <c r="CK57" s="55" t="str">
        <f t="shared" si="412"/>
        <v/>
      </c>
      <c r="CL57" s="55" t="str">
        <f t="shared" si="413"/>
        <v/>
      </c>
      <c r="CM57" s="55" t="str">
        <f t="shared" si="414"/>
        <v/>
      </c>
      <c r="CN57" s="55" t="str">
        <f t="shared" si="415"/>
        <v/>
      </c>
      <c r="CO57" s="55" t="str">
        <f t="shared" si="416"/>
        <v/>
      </c>
      <c r="CP57" s="56" t="str">
        <f>IFERROR(IF($Y$2="DAILY",DATE(B55,1,1)-WEEKDAY(DATE(B55,1,1))+39*7,DATE(CR57,1,1)-WEEKDAY(DATE(CR57,1,1))+39*7),"")</f>
        <v/>
      </c>
      <c r="CQ57" s="3"/>
      <c r="CR57" s="3" t="str">
        <f>B19</f>
        <v/>
      </c>
    </row>
    <row r="58" spans="1:96" ht="21" customHeight="1" x14ac:dyDescent="0.25">
      <c r="A58" s="48" t="str">
        <f>IFERROR(IF($Y$2="DAILY","","47-48"),"")</f>
        <v/>
      </c>
      <c r="B58" s="49" t="str">
        <f>IFERROR(IF($Y$2="DAILY","",$B$10+48),"")</f>
        <v/>
      </c>
      <c r="C58" s="57">
        <f t="shared" ref="C58" si="422">IF($Y$2="DAILY",4,"")</f>
        <v>4</v>
      </c>
      <c r="D58" s="54" t="str">
        <f>IFERROR(IF($Y$2="DAILY",CP57+1,IF(AND(MONTH(DATE(B58-1,2,29))=2,WEEKDAY(DATE(B58-1,1,1))=7),DATE(B58-1,12,30),"")),"")</f>
        <v/>
      </c>
      <c r="E58" s="55" t="str">
        <f>IFERROR(IF($Y$2="DAILY",D58+1,DATE(B58,1,1)-WEEKDAY(DATE(B58,1,1),1)+7),"")</f>
        <v/>
      </c>
      <c r="F58" s="55" t="str">
        <f t="shared" si="418"/>
        <v/>
      </c>
      <c r="G58" s="55" t="str">
        <f t="shared" si="418"/>
        <v/>
      </c>
      <c r="H58" s="55" t="str">
        <f t="shared" si="418"/>
        <v/>
      </c>
      <c r="I58" s="55" t="str">
        <f t="shared" si="418"/>
        <v/>
      </c>
      <c r="J58" s="55" t="str">
        <f t="shared" si="418"/>
        <v/>
      </c>
      <c r="K58" s="55" t="str">
        <f t="shared" ref="K58:BD58" si="423">IFERROR(IF($Y$2="DAILY",J58+1,J58+7),"")</f>
        <v/>
      </c>
      <c r="L58" s="55" t="str">
        <f t="shared" si="423"/>
        <v/>
      </c>
      <c r="M58" s="55" t="str">
        <f t="shared" si="423"/>
        <v/>
      </c>
      <c r="N58" s="55" t="str">
        <f t="shared" si="423"/>
        <v/>
      </c>
      <c r="O58" s="55" t="str">
        <f t="shared" si="423"/>
        <v/>
      </c>
      <c r="P58" s="55" t="str">
        <f t="shared" si="423"/>
        <v/>
      </c>
      <c r="Q58" s="55" t="str">
        <f t="shared" si="423"/>
        <v/>
      </c>
      <c r="R58" s="55" t="str">
        <f t="shared" si="423"/>
        <v/>
      </c>
      <c r="S58" s="55" t="str">
        <f t="shared" si="423"/>
        <v/>
      </c>
      <c r="T58" s="55" t="str">
        <f t="shared" si="423"/>
        <v/>
      </c>
      <c r="U58" s="55" t="str">
        <f t="shared" si="423"/>
        <v/>
      </c>
      <c r="V58" s="55" t="str">
        <f t="shared" si="423"/>
        <v/>
      </c>
      <c r="W58" s="55" t="str">
        <f t="shared" si="423"/>
        <v/>
      </c>
      <c r="X58" s="55" t="str">
        <f t="shared" si="423"/>
        <v/>
      </c>
      <c r="Y58" s="55" t="str">
        <f t="shared" si="423"/>
        <v/>
      </c>
      <c r="Z58" s="55" t="str">
        <f t="shared" si="423"/>
        <v/>
      </c>
      <c r="AA58" s="55" t="str">
        <f t="shared" si="423"/>
        <v/>
      </c>
      <c r="AB58" s="55" t="str">
        <f t="shared" si="423"/>
        <v/>
      </c>
      <c r="AC58" s="55" t="str">
        <f t="shared" si="423"/>
        <v/>
      </c>
      <c r="AD58" s="55" t="str">
        <f t="shared" si="423"/>
        <v/>
      </c>
      <c r="AE58" s="55" t="str">
        <f t="shared" si="423"/>
        <v/>
      </c>
      <c r="AF58" s="55" t="str">
        <f t="shared" si="423"/>
        <v/>
      </c>
      <c r="AG58" s="55" t="str">
        <f t="shared" si="423"/>
        <v/>
      </c>
      <c r="AH58" s="55" t="str">
        <f t="shared" si="423"/>
        <v/>
      </c>
      <c r="AI58" s="55" t="str">
        <f t="shared" si="423"/>
        <v/>
      </c>
      <c r="AJ58" s="55" t="str">
        <f t="shared" si="423"/>
        <v/>
      </c>
      <c r="AK58" s="55" t="str">
        <f t="shared" si="423"/>
        <v/>
      </c>
      <c r="AL58" s="55" t="str">
        <f t="shared" si="423"/>
        <v/>
      </c>
      <c r="AM58" s="55" t="str">
        <f t="shared" si="423"/>
        <v/>
      </c>
      <c r="AN58" s="55" t="str">
        <f t="shared" si="423"/>
        <v/>
      </c>
      <c r="AO58" s="55" t="str">
        <f t="shared" si="423"/>
        <v/>
      </c>
      <c r="AP58" s="55" t="str">
        <f t="shared" si="423"/>
        <v/>
      </c>
      <c r="AQ58" s="55" t="str">
        <f t="shared" si="423"/>
        <v/>
      </c>
      <c r="AR58" s="55" t="str">
        <f t="shared" si="423"/>
        <v/>
      </c>
      <c r="AS58" s="55" t="str">
        <f t="shared" si="423"/>
        <v/>
      </c>
      <c r="AT58" s="55" t="str">
        <f t="shared" si="423"/>
        <v/>
      </c>
      <c r="AU58" s="55" t="str">
        <f t="shared" si="423"/>
        <v/>
      </c>
      <c r="AV58" s="55" t="str">
        <f t="shared" si="423"/>
        <v/>
      </c>
      <c r="AW58" s="55" t="str">
        <f t="shared" si="423"/>
        <v/>
      </c>
      <c r="AX58" s="55" t="str">
        <f t="shared" si="423"/>
        <v/>
      </c>
      <c r="AY58" s="55" t="str">
        <f t="shared" si="423"/>
        <v/>
      </c>
      <c r="AZ58" s="55" t="str">
        <f t="shared" si="423"/>
        <v/>
      </c>
      <c r="BA58" s="55" t="str">
        <f t="shared" si="423"/>
        <v/>
      </c>
      <c r="BB58" s="55" t="str">
        <f t="shared" si="423"/>
        <v/>
      </c>
      <c r="BC58" s="55" t="str">
        <f t="shared" si="423"/>
        <v/>
      </c>
      <c r="BD58" s="55" t="str">
        <f t="shared" si="423"/>
        <v/>
      </c>
      <c r="BE58" s="55" t="str">
        <f>IFERROR(IF($Y$2="DAILY",BD58+1,""),"")</f>
        <v/>
      </c>
      <c r="BF58" s="55" t="str">
        <f t="shared" si="381"/>
        <v/>
      </c>
      <c r="BG58" s="55" t="str">
        <f t="shared" si="382"/>
        <v/>
      </c>
      <c r="BH58" s="55" t="str">
        <f t="shared" si="383"/>
        <v/>
      </c>
      <c r="BI58" s="55" t="str">
        <f t="shared" si="384"/>
        <v/>
      </c>
      <c r="BJ58" s="55" t="str">
        <f t="shared" si="385"/>
        <v/>
      </c>
      <c r="BK58" s="55" t="str">
        <f t="shared" si="386"/>
        <v/>
      </c>
      <c r="BL58" s="55" t="str">
        <f t="shared" si="387"/>
        <v/>
      </c>
      <c r="BM58" s="55" t="str">
        <f t="shared" si="388"/>
        <v/>
      </c>
      <c r="BN58" s="55" t="str">
        <f t="shared" si="389"/>
        <v/>
      </c>
      <c r="BO58" s="55" t="str">
        <f t="shared" si="390"/>
        <v/>
      </c>
      <c r="BP58" s="55" t="str">
        <f t="shared" si="391"/>
        <v/>
      </c>
      <c r="BQ58" s="55" t="str">
        <f t="shared" si="392"/>
        <v/>
      </c>
      <c r="BR58" s="55" t="str">
        <f t="shared" si="393"/>
        <v/>
      </c>
      <c r="BS58" s="55" t="str">
        <f t="shared" si="394"/>
        <v/>
      </c>
      <c r="BT58" s="55" t="str">
        <f t="shared" si="395"/>
        <v/>
      </c>
      <c r="BU58" s="55" t="str">
        <f t="shared" si="396"/>
        <v/>
      </c>
      <c r="BV58" s="55" t="str">
        <f t="shared" si="397"/>
        <v/>
      </c>
      <c r="BW58" s="55" t="str">
        <f t="shared" si="398"/>
        <v/>
      </c>
      <c r="BX58" s="55" t="str">
        <f t="shared" si="399"/>
        <v/>
      </c>
      <c r="BY58" s="55" t="str">
        <f t="shared" si="400"/>
        <v/>
      </c>
      <c r="BZ58" s="55" t="str">
        <f t="shared" si="401"/>
        <v/>
      </c>
      <c r="CA58" s="55" t="str">
        <f t="shared" si="402"/>
        <v/>
      </c>
      <c r="CB58" s="55" t="str">
        <f t="shared" si="403"/>
        <v/>
      </c>
      <c r="CC58" s="55" t="str">
        <f t="shared" si="404"/>
        <v/>
      </c>
      <c r="CD58" s="55" t="str">
        <f t="shared" si="405"/>
        <v/>
      </c>
      <c r="CE58" s="55" t="str">
        <f t="shared" si="406"/>
        <v/>
      </c>
      <c r="CF58" s="55" t="str">
        <f t="shared" si="407"/>
        <v/>
      </c>
      <c r="CG58" s="55" t="str">
        <f t="shared" si="408"/>
        <v/>
      </c>
      <c r="CH58" s="55" t="str">
        <f t="shared" si="409"/>
        <v/>
      </c>
      <c r="CI58" s="55" t="str">
        <f t="shared" si="410"/>
        <v/>
      </c>
      <c r="CJ58" s="55" t="str">
        <f t="shared" si="411"/>
        <v/>
      </c>
      <c r="CK58" s="55" t="str">
        <f t="shared" si="412"/>
        <v/>
      </c>
      <c r="CL58" s="55" t="str">
        <f t="shared" si="413"/>
        <v/>
      </c>
      <c r="CM58" s="55" t="str">
        <f t="shared" si="414"/>
        <v/>
      </c>
      <c r="CN58" s="55" t="str">
        <f t="shared" si="415"/>
        <v/>
      </c>
      <c r="CO58" s="55" t="str">
        <f t="shared" si="416"/>
        <v/>
      </c>
      <c r="CP58" s="56" t="str">
        <f>IFERROR(IF($Y$2="DAILY",DATE(B55,1,1)-WEEKDAY(DATE(B55,1,1))+52*7,DATE(CR58,1,1)-WEEKDAY(DATE(CR58,1,1))+52*7),"")</f>
        <v/>
      </c>
      <c r="CQ58" s="3"/>
      <c r="CR58" s="3" t="str">
        <f>B19</f>
        <v/>
      </c>
    </row>
    <row r="59" spans="1:96" ht="21" customHeight="1" x14ac:dyDescent="0.25">
      <c r="A59" s="48" t="str">
        <f>IFERROR(IF($Y$2="DAILY","","48-49"),"")</f>
        <v/>
      </c>
      <c r="B59" s="49" t="str">
        <f>IFERROR(IF($Y$2="DAILY","",$B$10+49),"")</f>
        <v/>
      </c>
      <c r="C59" s="58"/>
      <c r="D59" s="54" t="str">
        <f>IFERROR(IF($Y$2="DAILY",IF(AND(MONTH(DATE(B55,2,29))=2,WEEKDAY(DATE(B55,1,1))=7),DATE(B55,12,24),""),IF(AND(MONTH(DATE(B59-1,2,29))=2,WEEKDAY(DATE(B59-1,1,1))=7),DATE(B59-1,12,30),"")),"")</f>
        <v/>
      </c>
      <c r="E59" s="55" t="str">
        <f>IFERROR(IF($Y$2="DAILY",IF(AND(MONTH(DATE(B55,2,29))=2,WEEKDAY(DATE(B55,1,1))=7),DATE(B55,12,25),""),DATE(B59,1,1)-WEEKDAY(DATE(B59,1,1),1)+7),"")</f>
        <v/>
      </c>
      <c r="F59" s="55" t="str">
        <f>IFERROR(IF($Y$2="DAILY",IF(AND(MONTH(DATE(B55,2,29))=2,WEEKDAY(DATE(B55,1,1))=7),DATE(B55,12,26),""),E59+7),"")</f>
        <v/>
      </c>
      <c r="G59" s="55" t="str">
        <f>IFERROR(IF($Y$2="DAILY",IF(AND(MONTH(DATE(B55,2,29))=2,WEEKDAY(DATE(B55,1,1))=7),DATE(B55,12,27),""),F59+7),"")</f>
        <v/>
      </c>
      <c r="H59" s="55" t="str">
        <f>IFERROR(IF($Y$2="DAILY",IF(AND(MONTH(DATE(B55,2,29))=2,WEEKDAY(DATE(B55,1,1))=7),DATE(B55,12,28),""),G59+7),"")</f>
        <v/>
      </c>
      <c r="I59" s="55" t="str">
        <f>IFERROR(IF($Y$2="DAILY",IF(AND(MONTH(DATE(B55,2,29))=2,WEEKDAY(DATE(B55,1,1))=7),DATE(B55,12,29),""),H59+7),"")</f>
        <v/>
      </c>
      <c r="J59" s="55" t="str">
        <f>IFERROR(IF($Y$2="DAILY",IF(AND(MONTH(DATE(B55,2,29))=2,WEEKDAY(DATE(B55,1,1))=7),DATE(B55,12,30),""),I59+7),"")</f>
        <v/>
      </c>
      <c r="K59" s="55" t="str">
        <f>IFERROR(IF($Y$2="DAILY","",J59+7),"")</f>
        <v/>
      </c>
      <c r="L59" s="55" t="str">
        <f>IFERROR(IF($Y$2="DAILY","",K59+7),"")</f>
        <v/>
      </c>
      <c r="M59" s="55" t="str">
        <f t="shared" ref="M59:BD59" si="424">IFERROR(IF($Y$2="DAILY","",L59+7),"")</f>
        <v/>
      </c>
      <c r="N59" s="55" t="str">
        <f t="shared" si="424"/>
        <v/>
      </c>
      <c r="O59" s="55" t="str">
        <f t="shared" si="424"/>
        <v/>
      </c>
      <c r="P59" s="55" t="str">
        <f t="shared" si="424"/>
        <v/>
      </c>
      <c r="Q59" s="55" t="str">
        <f t="shared" si="424"/>
        <v/>
      </c>
      <c r="R59" s="55" t="str">
        <f t="shared" si="424"/>
        <v/>
      </c>
      <c r="S59" s="55" t="str">
        <f t="shared" si="424"/>
        <v/>
      </c>
      <c r="T59" s="55" t="str">
        <f t="shared" si="424"/>
        <v/>
      </c>
      <c r="U59" s="55" t="str">
        <f t="shared" si="424"/>
        <v/>
      </c>
      <c r="V59" s="55" t="str">
        <f t="shared" si="424"/>
        <v/>
      </c>
      <c r="W59" s="55" t="str">
        <f t="shared" si="424"/>
        <v/>
      </c>
      <c r="X59" s="55" t="str">
        <f t="shared" si="424"/>
        <v/>
      </c>
      <c r="Y59" s="55" t="str">
        <f t="shared" si="424"/>
        <v/>
      </c>
      <c r="Z59" s="55" t="str">
        <f t="shared" si="424"/>
        <v/>
      </c>
      <c r="AA59" s="55" t="str">
        <f t="shared" si="424"/>
        <v/>
      </c>
      <c r="AB59" s="55" t="str">
        <f t="shared" si="424"/>
        <v/>
      </c>
      <c r="AC59" s="55" t="str">
        <f t="shared" si="424"/>
        <v/>
      </c>
      <c r="AD59" s="55" t="str">
        <f t="shared" si="424"/>
        <v/>
      </c>
      <c r="AE59" s="55" t="str">
        <f t="shared" si="424"/>
        <v/>
      </c>
      <c r="AF59" s="55" t="str">
        <f t="shared" si="424"/>
        <v/>
      </c>
      <c r="AG59" s="55" t="str">
        <f t="shared" si="424"/>
        <v/>
      </c>
      <c r="AH59" s="55" t="str">
        <f t="shared" si="424"/>
        <v/>
      </c>
      <c r="AI59" s="55" t="str">
        <f t="shared" si="424"/>
        <v/>
      </c>
      <c r="AJ59" s="55" t="str">
        <f t="shared" si="424"/>
        <v/>
      </c>
      <c r="AK59" s="55" t="str">
        <f t="shared" si="424"/>
        <v/>
      </c>
      <c r="AL59" s="55" t="str">
        <f t="shared" si="424"/>
        <v/>
      </c>
      <c r="AM59" s="55" t="str">
        <f t="shared" si="424"/>
        <v/>
      </c>
      <c r="AN59" s="55" t="str">
        <f t="shared" si="424"/>
        <v/>
      </c>
      <c r="AO59" s="55" t="str">
        <f t="shared" si="424"/>
        <v/>
      </c>
      <c r="AP59" s="55" t="str">
        <f t="shared" si="424"/>
        <v/>
      </c>
      <c r="AQ59" s="55" t="str">
        <f t="shared" si="424"/>
        <v/>
      </c>
      <c r="AR59" s="55" t="str">
        <f t="shared" si="424"/>
        <v/>
      </c>
      <c r="AS59" s="55" t="str">
        <f t="shared" si="424"/>
        <v/>
      </c>
      <c r="AT59" s="55" t="str">
        <f t="shared" si="424"/>
        <v/>
      </c>
      <c r="AU59" s="55" t="str">
        <f t="shared" si="424"/>
        <v/>
      </c>
      <c r="AV59" s="55" t="str">
        <f t="shared" si="424"/>
        <v/>
      </c>
      <c r="AW59" s="55" t="str">
        <f t="shared" si="424"/>
        <v/>
      </c>
      <c r="AX59" s="55" t="str">
        <f t="shared" si="424"/>
        <v/>
      </c>
      <c r="AY59" s="55" t="str">
        <f t="shared" si="424"/>
        <v/>
      </c>
      <c r="AZ59" s="55" t="str">
        <f t="shared" si="424"/>
        <v/>
      </c>
      <c r="BA59" s="55" t="str">
        <f t="shared" si="424"/>
        <v/>
      </c>
      <c r="BB59" s="55" t="str">
        <f t="shared" si="424"/>
        <v/>
      </c>
      <c r="BC59" s="55" t="str">
        <f t="shared" si="424"/>
        <v/>
      </c>
      <c r="BD59" s="55" t="str">
        <f t="shared" si="424"/>
        <v/>
      </c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6"/>
      <c r="CQ59" s="3"/>
      <c r="CR59" s="3" t="str">
        <f>B19</f>
        <v/>
      </c>
    </row>
    <row r="60" spans="1:96" ht="21" customHeight="1" x14ac:dyDescent="0.25">
      <c r="A60" s="48" t="str">
        <f>IFERROR(IF($Y$2="DAILY","9-10","49-50"),"")</f>
        <v>9-10</v>
      </c>
      <c r="B60" s="49" t="str">
        <f>IFERROR(IF($Y$2="DAILY",$B$10+10,$B$10+50),"")</f>
        <v/>
      </c>
      <c r="C60" s="57">
        <f t="shared" ref="C60" si="425">IF($Y$2="DAILY",1,"")</f>
        <v>1</v>
      </c>
      <c r="D60" s="54" t="str">
        <f>IFERROR(IF($Y$2="DAILY",DATE(B60,1,1)-WEEKDAY(DATE(B60,1,1),1)+1,IF(AND(MONTH(DATE(B60-1,2,29))=2,WEEKDAY(DATE(B60-1,1,1))=7),DATE(B60-1,12,30),"")),"")</f>
        <v/>
      </c>
      <c r="E60" s="55" t="str">
        <f>IFERROR(IF($Y$2="DAILY",DATE(B60,1,1)-WEEKDAY(DATE(B60,1,1),1)+2,DATE(B60,1,1)-WEEKDAY(DATE(B60,1,1),1)+7),"")</f>
        <v/>
      </c>
      <c r="F60" s="55" t="str">
        <f>IFERROR(IF($Y$2="DAILY",DATE(B60,1,1)-WEEKDAY(DATE(B60,1,1),1)+3,E60+7),"")</f>
        <v/>
      </c>
      <c r="G60" s="55" t="str">
        <f>IFERROR(IF($Y$2="DAILY",DATE(B60,1,1)-WEEKDAY(DATE(B60,1,1),1)+4,F60+7),"")</f>
        <v/>
      </c>
      <c r="H60" s="55" t="str">
        <f>IFERROR(IF($Y$2="DAILY",DATE(B60,1,1)-WEEKDAY(DATE(B60,1,1),1)+5,G60+7),"")</f>
        <v/>
      </c>
      <c r="I60" s="55" t="str">
        <f>IFERROR(IF($Y$2="DAILY",DATE(B60,1,1)-WEEKDAY(DATE(B60,1,1),1)+6,H60+7),"")</f>
        <v/>
      </c>
      <c r="J60" s="55" t="str">
        <f>IFERROR(IF($Y$2="DAILY",DATE(B60,1,1)-WEEKDAY(DATE(B60,1,1),1)+7,I60+7),"")</f>
        <v/>
      </c>
      <c r="K60" s="55" t="str">
        <f t="shared" ref="K60:BD60" si="426">IFERROR(IF($Y$2="DAILY",J60+1,J60+7),"")</f>
        <v/>
      </c>
      <c r="L60" s="55" t="str">
        <f t="shared" si="426"/>
        <v/>
      </c>
      <c r="M60" s="55" t="str">
        <f t="shared" si="426"/>
        <v/>
      </c>
      <c r="N60" s="55" t="str">
        <f t="shared" si="426"/>
        <v/>
      </c>
      <c r="O60" s="55" t="str">
        <f t="shared" si="426"/>
        <v/>
      </c>
      <c r="P60" s="55" t="str">
        <f t="shared" si="426"/>
        <v/>
      </c>
      <c r="Q60" s="55" t="str">
        <f t="shared" si="426"/>
        <v/>
      </c>
      <c r="R60" s="55" t="str">
        <f t="shared" si="426"/>
        <v/>
      </c>
      <c r="S60" s="55" t="str">
        <f t="shared" si="426"/>
        <v/>
      </c>
      <c r="T60" s="55" t="str">
        <f t="shared" si="426"/>
        <v/>
      </c>
      <c r="U60" s="55" t="str">
        <f t="shared" si="426"/>
        <v/>
      </c>
      <c r="V60" s="55" t="str">
        <f t="shared" si="426"/>
        <v/>
      </c>
      <c r="W60" s="55" t="str">
        <f t="shared" si="426"/>
        <v/>
      </c>
      <c r="X60" s="55" t="str">
        <f t="shared" si="426"/>
        <v/>
      </c>
      <c r="Y60" s="55" t="str">
        <f t="shared" si="426"/>
        <v/>
      </c>
      <c r="Z60" s="55" t="str">
        <f t="shared" si="426"/>
        <v/>
      </c>
      <c r="AA60" s="55" t="str">
        <f t="shared" si="426"/>
        <v/>
      </c>
      <c r="AB60" s="55" t="str">
        <f t="shared" si="426"/>
        <v/>
      </c>
      <c r="AC60" s="55" t="str">
        <f t="shared" si="426"/>
        <v/>
      </c>
      <c r="AD60" s="55" t="str">
        <f t="shared" si="426"/>
        <v/>
      </c>
      <c r="AE60" s="55" t="str">
        <f t="shared" si="426"/>
        <v/>
      </c>
      <c r="AF60" s="55" t="str">
        <f t="shared" si="426"/>
        <v/>
      </c>
      <c r="AG60" s="55" t="str">
        <f t="shared" si="426"/>
        <v/>
      </c>
      <c r="AH60" s="55" t="str">
        <f t="shared" si="426"/>
        <v/>
      </c>
      <c r="AI60" s="55" t="str">
        <f t="shared" si="426"/>
        <v/>
      </c>
      <c r="AJ60" s="55" t="str">
        <f t="shared" si="426"/>
        <v/>
      </c>
      <c r="AK60" s="55" t="str">
        <f t="shared" si="426"/>
        <v/>
      </c>
      <c r="AL60" s="55" t="str">
        <f t="shared" si="426"/>
        <v/>
      </c>
      <c r="AM60" s="55" t="str">
        <f t="shared" si="426"/>
        <v/>
      </c>
      <c r="AN60" s="55" t="str">
        <f t="shared" si="426"/>
        <v/>
      </c>
      <c r="AO60" s="55" t="str">
        <f t="shared" si="426"/>
        <v/>
      </c>
      <c r="AP60" s="55" t="str">
        <f t="shared" si="426"/>
        <v/>
      </c>
      <c r="AQ60" s="55" t="str">
        <f t="shared" si="426"/>
        <v/>
      </c>
      <c r="AR60" s="55" t="str">
        <f t="shared" si="426"/>
        <v/>
      </c>
      <c r="AS60" s="55" t="str">
        <f t="shared" si="426"/>
        <v/>
      </c>
      <c r="AT60" s="55" t="str">
        <f t="shared" si="426"/>
        <v/>
      </c>
      <c r="AU60" s="55" t="str">
        <f t="shared" si="426"/>
        <v/>
      </c>
      <c r="AV60" s="55" t="str">
        <f t="shared" si="426"/>
        <v/>
      </c>
      <c r="AW60" s="55" t="str">
        <f t="shared" si="426"/>
        <v/>
      </c>
      <c r="AX60" s="55" t="str">
        <f t="shared" si="426"/>
        <v/>
      </c>
      <c r="AY60" s="55" t="str">
        <f t="shared" si="426"/>
        <v/>
      </c>
      <c r="AZ60" s="55" t="str">
        <f t="shared" si="426"/>
        <v/>
      </c>
      <c r="BA60" s="55" t="str">
        <f t="shared" si="426"/>
        <v/>
      </c>
      <c r="BB60" s="55" t="str">
        <f t="shared" si="426"/>
        <v/>
      </c>
      <c r="BC60" s="55" t="str">
        <f t="shared" si="426"/>
        <v/>
      </c>
      <c r="BD60" s="55" t="str">
        <f t="shared" si="426"/>
        <v/>
      </c>
      <c r="BE60" s="55" t="str">
        <f>IFERROR(IF($Y$2="DAILY",BD60+1,""),"")</f>
        <v/>
      </c>
      <c r="BF60" s="55" t="str">
        <f t="shared" ref="BF60:BF63" si="427">IFERROR(BE60+1,"")</f>
        <v/>
      </c>
      <c r="BG60" s="55" t="str">
        <f t="shared" ref="BG60:BG63" si="428">IFERROR(BF60+1,"")</f>
        <v/>
      </c>
      <c r="BH60" s="55" t="str">
        <f t="shared" ref="BH60:BH63" si="429">IFERROR(BG60+1,"")</f>
        <v/>
      </c>
      <c r="BI60" s="55" t="str">
        <f t="shared" ref="BI60:BI63" si="430">IFERROR(BH60+1,"")</f>
        <v/>
      </c>
      <c r="BJ60" s="55" t="str">
        <f t="shared" ref="BJ60:BJ63" si="431">IFERROR(BI60+1,"")</f>
        <v/>
      </c>
      <c r="BK60" s="55" t="str">
        <f t="shared" ref="BK60:BK63" si="432">IFERROR(BJ60+1,"")</f>
        <v/>
      </c>
      <c r="BL60" s="55" t="str">
        <f t="shared" ref="BL60:BL63" si="433">IFERROR(BK60+1,"")</f>
        <v/>
      </c>
      <c r="BM60" s="55" t="str">
        <f t="shared" ref="BM60:BM63" si="434">IFERROR(BL60+1,"")</f>
        <v/>
      </c>
      <c r="BN60" s="55" t="str">
        <f t="shared" ref="BN60:BN63" si="435">IFERROR(BM60+1,"")</f>
        <v/>
      </c>
      <c r="BO60" s="55" t="str">
        <f t="shared" ref="BO60:BO63" si="436">IFERROR(BN60+1,"")</f>
        <v/>
      </c>
      <c r="BP60" s="55" t="str">
        <f t="shared" ref="BP60:BP63" si="437">IFERROR(BO60+1,"")</f>
        <v/>
      </c>
      <c r="BQ60" s="55" t="str">
        <f t="shared" ref="BQ60:BQ63" si="438">IFERROR(BP60+1,"")</f>
        <v/>
      </c>
      <c r="BR60" s="55" t="str">
        <f t="shared" ref="BR60:BR63" si="439">IFERROR(BQ60+1,"")</f>
        <v/>
      </c>
      <c r="BS60" s="55" t="str">
        <f t="shared" ref="BS60:BS63" si="440">IFERROR(BR60+1,"")</f>
        <v/>
      </c>
      <c r="BT60" s="55" t="str">
        <f t="shared" ref="BT60:BT63" si="441">IFERROR(BS60+1,"")</f>
        <v/>
      </c>
      <c r="BU60" s="55" t="str">
        <f t="shared" ref="BU60:BU63" si="442">IFERROR(BT60+1,"")</f>
        <v/>
      </c>
      <c r="BV60" s="55" t="str">
        <f t="shared" ref="BV60:BV63" si="443">IFERROR(BU60+1,"")</f>
        <v/>
      </c>
      <c r="BW60" s="55" t="str">
        <f t="shared" ref="BW60:BW63" si="444">IFERROR(BV60+1,"")</f>
        <v/>
      </c>
      <c r="BX60" s="55" t="str">
        <f t="shared" ref="BX60:BX63" si="445">IFERROR(BW60+1,"")</f>
        <v/>
      </c>
      <c r="BY60" s="55" t="str">
        <f t="shared" ref="BY60:BY63" si="446">IFERROR(BX60+1,"")</f>
        <v/>
      </c>
      <c r="BZ60" s="55" t="str">
        <f t="shared" ref="BZ60:BZ63" si="447">IFERROR(BY60+1,"")</f>
        <v/>
      </c>
      <c r="CA60" s="55" t="str">
        <f t="shared" ref="CA60:CA63" si="448">IFERROR(BZ60+1,"")</f>
        <v/>
      </c>
      <c r="CB60" s="55" t="str">
        <f t="shared" ref="CB60:CB63" si="449">IFERROR(CA60+1,"")</f>
        <v/>
      </c>
      <c r="CC60" s="55" t="str">
        <f t="shared" ref="CC60:CC63" si="450">IFERROR(CB60+1,"")</f>
        <v/>
      </c>
      <c r="CD60" s="55" t="str">
        <f t="shared" ref="CD60:CD63" si="451">IFERROR(CC60+1,"")</f>
        <v/>
      </c>
      <c r="CE60" s="55" t="str">
        <f t="shared" ref="CE60:CE63" si="452">IFERROR(CD60+1,"")</f>
        <v/>
      </c>
      <c r="CF60" s="55" t="str">
        <f t="shared" ref="CF60:CF63" si="453">IFERROR(CE60+1,"")</f>
        <v/>
      </c>
      <c r="CG60" s="55" t="str">
        <f t="shared" ref="CG60:CG63" si="454">IFERROR(CF60+1,"")</f>
        <v/>
      </c>
      <c r="CH60" s="55" t="str">
        <f t="shared" ref="CH60:CH63" si="455">IFERROR(CG60+1,"")</f>
        <v/>
      </c>
      <c r="CI60" s="55" t="str">
        <f t="shared" ref="CI60:CI63" si="456">IFERROR(CH60+1,"")</f>
        <v/>
      </c>
      <c r="CJ60" s="55" t="str">
        <f t="shared" ref="CJ60:CJ63" si="457">IFERROR(CI60+1,"")</f>
        <v/>
      </c>
      <c r="CK60" s="55" t="str">
        <f t="shared" ref="CK60:CK63" si="458">IFERROR(CJ60+1,"")</f>
        <v/>
      </c>
      <c r="CL60" s="55" t="str">
        <f t="shared" ref="CL60:CL63" si="459">IFERROR(CK60+1,"")</f>
        <v/>
      </c>
      <c r="CM60" s="55" t="str">
        <f t="shared" ref="CM60:CM63" si="460">IFERROR(CL60+1,"")</f>
        <v/>
      </c>
      <c r="CN60" s="55" t="str">
        <f t="shared" ref="CN60:CN63" si="461">IFERROR(CM60+1,"")</f>
        <v/>
      </c>
      <c r="CO60" s="55" t="str">
        <f t="shared" ref="CO60:CO63" si="462">IFERROR(CN60+1,"")</f>
        <v/>
      </c>
      <c r="CP60" s="56" t="str">
        <f>IFERROR(IF($Y$2="DAILY",DATE(B60,1,1)-WEEKDAY(DATE(B60,1,1))+13*7,DATE(CR60,1,1)-WEEKDAY(DATE(CR60,1,1))+13*7),"")</f>
        <v/>
      </c>
      <c r="CQ60" s="3"/>
      <c r="CR60" s="3" t="str">
        <f>B20</f>
        <v/>
      </c>
    </row>
    <row r="61" spans="1:96" ht="21" customHeight="1" x14ac:dyDescent="0.25">
      <c r="A61" s="48" t="str">
        <f>IFERROR(IF($Y$2="DAILY","","50-51"),"")</f>
        <v/>
      </c>
      <c r="B61" s="49" t="str">
        <f>IFERROR(IF($Y$2="DAILY","",$B$10+51),"")</f>
        <v/>
      </c>
      <c r="C61" s="57">
        <f t="shared" ref="C61" si="463">IF($Y$2="DAILY",2,"")</f>
        <v>2</v>
      </c>
      <c r="D61" s="54" t="str">
        <f>IFERROR(IF($Y$2="DAILY",CP60+1,IF(AND(MONTH(DATE(B61-1,2,29))=2,WEEKDAY(DATE(B61-1,1,1))=7),DATE(B61-1,12,30),"")),"")</f>
        <v/>
      </c>
      <c r="E61" s="55" t="str">
        <f>IFERROR(IF($Y$2="DAILY",D61+1,DATE(B61,1,1)-WEEKDAY(DATE(B61,1,1),1)+7),"")</f>
        <v/>
      </c>
      <c r="F61" s="55" t="str">
        <f t="shared" ref="F61:J63" si="464">IFERROR(IF($Y$2="DAILY",E61+1,E61+7),"")</f>
        <v/>
      </c>
      <c r="G61" s="55" t="str">
        <f t="shared" si="464"/>
        <v/>
      </c>
      <c r="H61" s="55" t="str">
        <f t="shared" si="464"/>
        <v/>
      </c>
      <c r="I61" s="55" t="str">
        <f t="shared" si="464"/>
        <v/>
      </c>
      <c r="J61" s="55" t="str">
        <f t="shared" si="464"/>
        <v/>
      </c>
      <c r="K61" s="55" t="str">
        <f t="shared" ref="K61:BD61" si="465">IFERROR(IF($Y$2="DAILY",J61+1,J61+7),"")</f>
        <v/>
      </c>
      <c r="L61" s="55" t="str">
        <f t="shared" si="465"/>
        <v/>
      </c>
      <c r="M61" s="55" t="str">
        <f t="shared" si="465"/>
        <v/>
      </c>
      <c r="N61" s="55" t="str">
        <f t="shared" si="465"/>
        <v/>
      </c>
      <c r="O61" s="55" t="str">
        <f t="shared" si="465"/>
        <v/>
      </c>
      <c r="P61" s="55" t="str">
        <f t="shared" si="465"/>
        <v/>
      </c>
      <c r="Q61" s="55" t="str">
        <f t="shared" si="465"/>
        <v/>
      </c>
      <c r="R61" s="55" t="str">
        <f t="shared" si="465"/>
        <v/>
      </c>
      <c r="S61" s="55" t="str">
        <f t="shared" si="465"/>
        <v/>
      </c>
      <c r="T61" s="55" t="str">
        <f t="shared" si="465"/>
        <v/>
      </c>
      <c r="U61" s="55" t="str">
        <f t="shared" si="465"/>
        <v/>
      </c>
      <c r="V61" s="55" t="str">
        <f t="shared" si="465"/>
        <v/>
      </c>
      <c r="W61" s="55" t="str">
        <f t="shared" si="465"/>
        <v/>
      </c>
      <c r="X61" s="55" t="str">
        <f t="shared" si="465"/>
        <v/>
      </c>
      <c r="Y61" s="55" t="str">
        <f t="shared" si="465"/>
        <v/>
      </c>
      <c r="Z61" s="55" t="str">
        <f t="shared" si="465"/>
        <v/>
      </c>
      <c r="AA61" s="55" t="str">
        <f t="shared" si="465"/>
        <v/>
      </c>
      <c r="AB61" s="55" t="str">
        <f t="shared" si="465"/>
        <v/>
      </c>
      <c r="AC61" s="55" t="str">
        <f t="shared" si="465"/>
        <v/>
      </c>
      <c r="AD61" s="55" t="str">
        <f t="shared" si="465"/>
        <v/>
      </c>
      <c r="AE61" s="55" t="str">
        <f t="shared" si="465"/>
        <v/>
      </c>
      <c r="AF61" s="55" t="str">
        <f t="shared" si="465"/>
        <v/>
      </c>
      <c r="AG61" s="55" t="str">
        <f t="shared" si="465"/>
        <v/>
      </c>
      <c r="AH61" s="55" t="str">
        <f t="shared" si="465"/>
        <v/>
      </c>
      <c r="AI61" s="55" t="str">
        <f t="shared" si="465"/>
        <v/>
      </c>
      <c r="AJ61" s="55" t="str">
        <f t="shared" si="465"/>
        <v/>
      </c>
      <c r="AK61" s="55" t="str">
        <f t="shared" si="465"/>
        <v/>
      </c>
      <c r="AL61" s="55" t="str">
        <f t="shared" si="465"/>
        <v/>
      </c>
      <c r="AM61" s="55" t="str">
        <f t="shared" si="465"/>
        <v/>
      </c>
      <c r="AN61" s="55" t="str">
        <f t="shared" si="465"/>
        <v/>
      </c>
      <c r="AO61" s="55" t="str">
        <f t="shared" si="465"/>
        <v/>
      </c>
      <c r="AP61" s="55" t="str">
        <f t="shared" si="465"/>
        <v/>
      </c>
      <c r="AQ61" s="55" t="str">
        <f t="shared" si="465"/>
        <v/>
      </c>
      <c r="AR61" s="55" t="str">
        <f t="shared" si="465"/>
        <v/>
      </c>
      <c r="AS61" s="55" t="str">
        <f t="shared" si="465"/>
        <v/>
      </c>
      <c r="AT61" s="55" t="str">
        <f t="shared" si="465"/>
        <v/>
      </c>
      <c r="AU61" s="55" t="str">
        <f t="shared" si="465"/>
        <v/>
      </c>
      <c r="AV61" s="55" t="str">
        <f t="shared" si="465"/>
        <v/>
      </c>
      <c r="AW61" s="55" t="str">
        <f t="shared" si="465"/>
        <v/>
      </c>
      <c r="AX61" s="55" t="str">
        <f t="shared" si="465"/>
        <v/>
      </c>
      <c r="AY61" s="55" t="str">
        <f t="shared" si="465"/>
        <v/>
      </c>
      <c r="AZ61" s="55" t="str">
        <f t="shared" si="465"/>
        <v/>
      </c>
      <c r="BA61" s="55" t="str">
        <f t="shared" si="465"/>
        <v/>
      </c>
      <c r="BB61" s="55" t="str">
        <f t="shared" si="465"/>
        <v/>
      </c>
      <c r="BC61" s="55" t="str">
        <f t="shared" si="465"/>
        <v/>
      </c>
      <c r="BD61" s="55" t="str">
        <f t="shared" si="465"/>
        <v/>
      </c>
      <c r="BE61" s="55" t="str">
        <f>IFERROR(IF($Y$2="DAILY",BD61+1,""),"")</f>
        <v/>
      </c>
      <c r="BF61" s="55" t="str">
        <f t="shared" si="427"/>
        <v/>
      </c>
      <c r="BG61" s="55" t="str">
        <f t="shared" si="428"/>
        <v/>
      </c>
      <c r="BH61" s="55" t="str">
        <f t="shared" si="429"/>
        <v/>
      </c>
      <c r="BI61" s="55" t="str">
        <f t="shared" si="430"/>
        <v/>
      </c>
      <c r="BJ61" s="55" t="str">
        <f t="shared" si="431"/>
        <v/>
      </c>
      <c r="BK61" s="55" t="str">
        <f t="shared" si="432"/>
        <v/>
      </c>
      <c r="BL61" s="55" t="str">
        <f t="shared" si="433"/>
        <v/>
      </c>
      <c r="BM61" s="55" t="str">
        <f t="shared" si="434"/>
        <v/>
      </c>
      <c r="BN61" s="55" t="str">
        <f t="shared" si="435"/>
        <v/>
      </c>
      <c r="BO61" s="55" t="str">
        <f t="shared" si="436"/>
        <v/>
      </c>
      <c r="BP61" s="55" t="str">
        <f t="shared" si="437"/>
        <v/>
      </c>
      <c r="BQ61" s="55" t="str">
        <f t="shared" si="438"/>
        <v/>
      </c>
      <c r="BR61" s="55" t="str">
        <f t="shared" si="439"/>
        <v/>
      </c>
      <c r="BS61" s="55" t="str">
        <f t="shared" si="440"/>
        <v/>
      </c>
      <c r="BT61" s="55" t="str">
        <f t="shared" si="441"/>
        <v/>
      </c>
      <c r="BU61" s="55" t="str">
        <f t="shared" si="442"/>
        <v/>
      </c>
      <c r="BV61" s="55" t="str">
        <f t="shared" si="443"/>
        <v/>
      </c>
      <c r="BW61" s="55" t="str">
        <f t="shared" si="444"/>
        <v/>
      </c>
      <c r="BX61" s="55" t="str">
        <f t="shared" si="445"/>
        <v/>
      </c>
      <c r="BY61" s="55" t="str">
        <f t="shared" si="446"/>
        <v/>
      </c>
      <c r="BZ61" s="55" t="str">
        <f t="shared" si="447"/>
        <v/>
      </c>
      <c r="CA61" s="55" t="str">
        <f t="shared" si="448"/>
        <v/>
      </c>
      <c r="CB61" s="55" t="str">
        <f t="shared" si="449"/>
        <v/>
      </c>
      <c r="CC61" s="55" t="str">
        <f t="shared" si="450"/>
        <v/>
      </c>
      <c r="CD61" s="55" t="str">
        <f t="shared" si="451"/>
        <v/>
      </c>
      <c r="CE61" s="55" t="str">
        <f t="shared" si="452"/>
        <v/>
      </c>
      <c r="CF61" s="55" t="str">
        <f t="shared" si="453"/>
        <v/>
      </c>
      <c r="CG61" s="55" t="str">
        <f t="shared" si="454"/>
        <v/>
      </c>
      <c r="CH61" s="55" t="str">
        <f t="shared" si="455"/>
        <v/>
      </c>
      <c r="CI61" s="55" t="str">
        <f t="shared" si="456"/>
        <v/>
      </c>
      <c r="CJ61" s="55" t="str">
        <f t="shared" si="457"/>
        <v/>
      </c>
      <c r="CK61" s="55" t="str">
        <f t="shared" si="458"/>
        <v/>
      </c>
      <c r="CL61" s="55" t="str">
        <f t="shared" si="459"/>
        <v/>
      </c>
      <c r="CM61" s="55" t="str">
        <f t="shared" si="460"/>
        <v/>
      </c>
      <c r="CN61" s="55" t="str">
        <f t="shared" si="461"/>
        <v/>
      </c>
      <c r="CO61" s="55" t="str">
        <f t="shared" si="462"/>
        <v/>
      </c>
      <c r="CP61" s="56" t="str">
        <f>IFERROR(IF($Y$2="DAILY",DATE(B60,1,1)-WEEKDAY(DATE(B60,1,1))+26*7,DATE(CR61,1,1)-WEEKDAY(DATE(CR61,1,1))+26*7),"")</f>
        <v/>
      </c>
      <c r="CQ61" s="3"/>
      <c r="CR61" s="3" t="str">
        <f>B20</f>
        <v/>
      </c>
    </row>
    <row r="62" spans="1:96" ht="21" customHeight="1" x14ac:dyDescent="0.25">
      <c r="A62" s="48" t="str">
        <f>IFERROR(IF($Y$2="DAILY","","51-52"),"")</f>
        <v/>
      </c>
      <c r="B62" s="49" t="str">
        <f>IFERROR(IF($Y$2="DAILY","",$B$10+52),"")</f>
        <v/>
      </c>
      <c r="C62" s="57">
        <f t="shared" ref="C62" si="466">IF($Y$2="DAILY",3,"")</f>
        <v>3</v>
      </c>
      <c r="D62" s="54" t="str">
        <f>IFERROR(IF($Y$2="DAILY",CP61+1,IF(AND(MONTH(DATE(B62-1,2,29))=2,WEEKDAY(DATE(B62-1,1,1))=7),DATE(B62-1,12,30),"")),"")</f>
        <v/>
      </c>
      <c r="E62" s="55" t="str">
        <f>IFERROR(IF($Y$2="DAILY",D62+1,DATE(B62,1,1)-WEEKDAY(DATE(B62,1,1),1)+7),"")</f>
        <v/>
      </c>
      <c r="F62" s="55" t="str">
        <f t="shared" si="464"/>
        <v/>
      </c>
      <c r="G62" s="55" t="str">
        <f t="shared" si="464"/>
        <v/>
      </c>
      <c r="H62" s="55" t="str">
        <f t="shared" si="464"/>
        <v/>
      </c>
      <c r="I62" s="55" t="str">
        <f t="shared" si="464"/>
        <v/>
      </c>
      <c r="J62" s="55" t="str">
        <f t="shared" si="464"/>
        <v/>
      </c>
      <c r="K62" s="55" t="str">
        <f t="shared" ref="K62:BD62" si="467">IFERROR(IF($Y$2="DAILY",J62+1,J62+7),"")</f>
        <v/>
      </c>
      <c r="L62" s="55" t="str">
        <f t="shared" si="467"/>
        <v/>
      </c>
      <c r="M62" s="55" t="str">
        <f t="shared" si="467"/>
        <v/>
      </c>
      <c r="N62" s="55" t="str">
        <f t="shared" si="467"/>
        <v/>
      </c>
      <c r="O62" s="55" t="str">
        <f t="shared" si="467"/>
        <v/>
      </c>
      <c r="P62" s="55" t="str">
        <f t="shared" si="467"/>
        <v/>
      </c>
      <c r="Q62" s="55" t="str">
        <f t="shared" si="467"/>
        <v/>
      </c>
      <c r="R62" s="55" t="str">
        <f t="shared" si="467"/>
        <v/>
      </c>
      <c r="S62" s="55" t="str">
        <f t="shared" si="467"/>
        <v/>
      </c>
      <c r="T62" s="55" t="str">
        <f t="shared" si="467"/>
        <v/>
      </c>
      <c r="U62" s="55" t="str">
        <f t="shared" si="467"/>
        <v/>
      </c>
      <c r="V62" s="55" t="str">
        <f t="shared" si="467"/>
        <v/>
      </c>
      <c r="W62" s="55" t="str">
        <f t="shared" si="467"/>
        <v/>
      </c>
      <c r="X62" s="55" t="str">
        <f t="shared" si="467"/>
        <v/>
      </c>
      <c r="Y62" s="55" t="str">
        <f t="shared" si="467"/>
        <v/>
      </c>
      <c r="Z62" s="55" t="str">
        <f t="shared" si="467"/>
        <v/>
      </c>
      <c r="AA62" s="55" t="str">
        <f t="shared" si="467"/>
        <v/>
      </c>
      <c r="AB62" s="55" t="str">
        <f t="shared" si="467"/>
        <v/>
      </c>
      <c r="AC62" s="55" t="str">
        <f t="shared" si="467"/>
        <v/>
      </c>
      <c r="AD62" s="55" t="str">
        <f t="shared" si="467"/>
        <v/>
      </c>
      <c r="AE62" s="55" t="str">
        <f t="shared" si="467"/>
        <v/>
      </c>
      <c r="AF62" s="55" t="str">
        <f t="shared" si="467"/>
        <v/>
      </c>
      <c r="AG62" s="55" t="str">
        <f t="shared" si="467"/>
        <v/>
      </c>
      <c r="AH62" s="55" t="str">
        <f t="shared" si="467"/>
        <v/>
      </c>
      <c r="AI62" s="55" t="str">
        <f t="shared" si="467"/>
        <v/>
      </c>
      <c r="AJ62" s="55" t="str">
        <f t="shared" si="467"/>
        <v/>
      </c>
      <c r="AK62" s="55" t="str">
        <f t="shared" si="467"/>
        <v/>
      </c>
      <c r="AL62" s="55" t="str">
        <f t="shared" si="467"/>
        <v/>
      </c>
      <c r="AM62" s="55" t="str">
        <f t="shared" si="467"/>
        <v/>
      </c>
      <c r="AN62" s="55" t="str">
        <f t="shared" si="467"/>
        <v/>
      </c>
      <c r="AO62" s="55" t="str">
        <f t="shared" si="467"/>
        <v/>
      </c>
      <c r="AP62" s="55" t="str">
        <f t="shared" si="467"/>
        <v/>
      </c>
      <c r="AQ62" s="55" t="str">
        <f t="shared" si="467"/>
        <v/>
      </c>
      <c r="AR62" s="55" t="str">
        <f t="shared" si="467"/>
        <v/>
      </c>
      <c r="AS62" s="55" t="str">
        <f t="shared" si="467"/>
        <v/>
      </c>
      <c r="AT62" s="55" t="str">
        <f t="shared" si="467"/>
        <v/>
      </c>
      <c r="AU62" s="55" t="str">
        <f t="shared" si="467"/>
        <v/>
      </c>
      <c r="AV62" s="55" t="str">
        <f t="shared" si="467"/>
        <v/>
      </c>
      <c r="AW62" s="55" t="str">
        <f t="shared" si="467"/>
        <v/>
      </c>
      <c r="AX62" s="55" t="str">
        <f t="shared" si="467"/>
        <v/>
      </c>
      <c r="AY62" s="55" t="str">
        <f t="shared" si="467"/>
        <v/>
      </c>
      <c r="AZ62" s="55" t="str">
        <f t="shared" si="467"/>
        <v/>
      </c>
      <c r="BA62" s="55" t="str">
        <f t="shared" si="467"/>
        <v/>
      </c>
      <c r="BB62" s="55" t="str">
        <f t="shared" si="467"/>
        <v/>
      </c>
      <c r="BC62" s="55" t="str">
        <f t="shared" si="467"/>
        <v/>
      </c>
      <c r="BD62" s="55" t="str">
        <f t="shared" si="467"/>
        <v/>
      </c>
      <c r="BE62" s="55" t="str">
        <f>IFERROR(IF($Y$2="DAILY",BD62+1,""),"")</f>
        <v/>
      </c>
      <c r="BF62" s="55" t="str">
        <f t="shared" si="427"/>
        <v/>
      </c>
      <c r="BG62" s="55" t="str">
        <f t="shared" si="428"/>
        <v/>
      </c>
      <c r="BH62" s="55" t="str">
        <f t="shared" si="429"/>
        <v/>
      </c>
      <c r="BI62" s="55" t="str">
        <f t="shared" si="430"/>
        <v/>
      </c>
      <c r="BJ62" s="55" t="str">
        <f t="shared" si="431"/>
        <v/>
      </c>
      <c r="BK62" s="55" t="str">
        <f t="shared" si="432"/>
        <v/>
      </c>
      <c r="BL62" s="55" t="str">
        <f t="shared" si="433"/>
        <v/>
      </c>
      <c r="BM62" s="55" t="str">
        <f t="shared" si="434"/>
        <v/>
      </c>
      <c r="BN62" s="55" t="str">
        <f t="shared" si="435"/>
        <v/>
      </c>
      <c r="BO62" s="55" t="str">
        <f t="shared" si="436"/>
        <v/>
      </c>
      <c r="BP62" s="55" t="str">
        <f t="shared" si="437"/>
        <v/>
      </c>
      <c r="BQ62" s="55" t="str">
        <f t="shared" si="438"/>
        <v/>
      </c>
      <c r="BR62" s="55" t="str">
        <f t="shared" si="439"/>
        <v/>
      </c>
      <c r="BS62" s="55" t="str">
        <f t="shared" si="440"/>
        <v/>
      </c>
      <c r="BT62" s="55" t="str">
        <f t="shared" si="441"/>
        <v/>
      </c>
      <c r="BU62" s="55" t="str">
        <f t="shared" si="442"/>
        <v/>
      </c>
      <c r="BV62" s="55" t="str">
        <f t="shared" si="443"/>
        <v/>
      </c>
      <c r="BW62" s="55" t="str">
        <f t="shared" si="444"/>
        <v/>
      </c>
      <c r="BX62" s="55" t="str">
        <f t="shared" si="445"/>
        <v/>
      </c>
      <c r="BY62" s="55" t="str">
        <f t="shared" si="446"/>
        <v/>
      </c>
      <c r="BZ62" s="55" t="str">
        <f t="shared" si="447"/>
        <v/>
      </c>
      <c r="CA62" s="55" t="str">
        <f t="shared" si="448"/>
        <v/>
      </c>
      <c r="CB62" s="55" t="str">
        <f t="shared" si="449"/>
        <v/>
      </c>
      <c r="CC62" s="55" t="str">
        <f t="shared" si="450"/>
        <v/>
      </c>
      <c r="CD62" s="55" t="str">
        <f t="shared" si="451"/>
        <v/>
      </c>
      <c r="CE62" s="55" t="str">
        <f t="shared" si="452"/>
        <v/>
      </c>
      <c r="CF62" s="55" t="str">
        <f t="shared" si="453"/>
        <v/>
      </c>
      <c r="CG62" s="55" t="str">
        <f t="shared" si="454"/>
        <v/>
      </c>
      <c r="CH62" s="55" t="str">
        <f t="shared" si="455"/>
        <v/>
      </c>
      <c r="CI62" s="55" t="str">
        <f t="shared" si="456"/>
        <v/>
      </c>
      <c r="CJ62" s="55" t="str">
        <f t="shared" si="457"/>
        <v/>
      </c>
      <c r="CK62" s="55" t="str">
        <f t="shared" si="458"/>
        <v/>
      </c>
      <c r="CL62" s="55" t="str">
        <f t="shared" si="459"/>
        <v/>
      </c>
      <c r="CM62" s="55" t="str">
        <f t="shared" si="460"/>
        <v/>
      </c>
      <c r="CN62" s="55" t="str">
        <f t="shared" si="461"/>
        <v/>
      </c>
      <c r="CO62" s="55" t="str">
        <f t="shared" si="462"/>
        <v/>
      </c>
      <c r="CP62" s="56" t="str">
        <f>IFERROR(IF($Y$2="DAILY",DATE(B60,1,1)-WEEKDAY(DATE(B60,1,1))+39*7,DATE(CR62,1,1)-WEEKDAY(DATE(CR62,1,1))+39*7),"")</f>
        <v/>
      </c>
      <c r="CQ62" s="3"/>
      <c r="CR62" s="3" t="str">
        <f>B20</f>
        <v/>
      </c>
    </row>
    <row r="63" spans="1:96" ht="21" customHeight="1" x14ac:dyDescent="0.25">
      <c r="A63" s="48" t="str">
        <f>IFERROR(IF($Y$2="DAILY","","52-53"),"")</f>
        <v/>
      </c>
      <c r="B63" s="49" t="str">
        <f>IFERROR(IF($Y$2="DAILY","",$B$10+53),"")</f>
        <v/>
      </c>
      <c r="C63" s="57">
        <f t="shared" ref="C63" si="468">IF($Y$2="DAILY",4,"")</f>
        <v>4</v>
      </c>
      <c r="D63" s="54" t="str">
        <f>IFERROR(IF($Y$2="DAILY",CP62+1,IF(AND(MONTH(DATE(B63-1,2,29))=2,WEEKDAY(DATE(B63-1,1,1))=7),DATE(B63-1,12,30),"")),"")</f>
        <v/>
      </c>
      <c r="E63" s="55" t="str">
        <f>IFERROR(IF($Y$2="DAILY",D63+1,DATE(B63,1,1)-WEEKDAY(DATE(B63,1,1),1)+7),"")</f>
        <v/>
      </c>
      <c r="F63" s="55" t="str">
        <f t="shared" si="464"/>
        <v/>
      </c>
      <c r="G63" s="55" t="str">
        <f t="shared" si="464"/>
        <v/>
      </c>
      <c r="H63" s="55" t="str">
        <f t="shared" si="464"/>
        <v/>
      </c>
      <c r="I63" s="55" t="str">
        <f t="shared" si="464"/>
        <v/>
      </c>
      <c r="J63" s="55" t="str">
        <f t="shared" si="464"/>
        <v/>
      </c>
      <c r="K63" s="55" t="str">
        <f t="shared" ref="K63:BD63" si="469">IFERROR(IF($Y$2="DAILY",J63+1,J63+7),"")</f>
        <v/>
      </c>
      <c r="L63" s="55" t="str">
        <f t="shared" si="469"/>
        <v/>
      </c>
      <c r="M63" s="55" t="str">
        <f t="shared" si="469"/>
        <v/>
      </c>
      <c r="N63" s="55" t="str">
        <f t="shared" si="469"/>
        <v/>
      </c>
      <c r="O63" s="55" t="str">
        <f t="shared" si="469"/>
        <v/>
      </c>
      <c r="P63" s="55" t="str">
        <f t="shared" si="469"/>
        <v/>
      </c>
      <c r="Q63" s="55" t="str">
        <f t="shared" si="469"/>
        <v/>
      </c>
      <c r="R63" s="55" t="str">
        <f t="shared" si="469"/>
        <v/>
      </c>
      <c r="S63" s="55" t="str">
        <f t="shared" si="469"/>
        <v/>
      </c>
      <c r="T63" s="55" t="str">
        <f t="shared" si="469"/>
        <v/>
      </c>
      <c r="U63" s="55" t="str">
        <f t="shared" si="469"/>
        <v/>
      </c>
      <c r="V63" s="55" t="str">
        <f t="shared" si="469"/>
        <v/>
      </c>
      <c r="W63" s="55" t="str">
        <f t="shared" si="469"/>
        <v/>
      </c>
      <c r="X63" s="55" t="str">
        <f t="shared" si="469"/>
        <v/>
      </c>
      <c r="Y63" s="55" t="str">
        <f t="shared" si="469"/>
        <v/>
      </c>
      <c r="Z63" s="55" t="str">
        <f t="shared" si="469"/>
        <v/>
      </c>
      <c r="AA63" s="55" t="str">
        <f t="shared" si="469"/>
        <v/>
      </c>
      <c r="AB63" s="55" t="str">
        <f t="shared" si="469"/>
        <v/>
      </c>
      <c r="AC63" s="55" t="str">
        <f t="shared" si="469"/>
        <v/>
      </c>
      <c r="AD63" s="55" t="str">
        <f t="shared" si="469"/>
        <v/>
      </c>
      <c r="AE63" s="55" t="str">
        <f t="shared" si="469"/>
        <v/>
      </c>
      <c r="AF63" s="55" t="str">
        <f t="shared" si="469"/>
        <v/>
      </c>
      <c r="AG63" s="55" t="str">
        <f t="shared" si="469"/>
        <v/>
      </c>
      <c r="AH63" s="55" t="str">
        <f t="shared" si="469"/>
        <v/>
      </c>
      <c r="AI63" s="55" t="str">
        <f t="shared" si="469"/>
        <v/>
      </c>
      <c r="AJ63" s="55" t="str">
        <f t="shared" si="469"/>
        <v/>
      </c>
      <c r="AK63" s="55" t="str">
        <f t="shared" si="469"/>
        <v/>
      </c>
      <c r="AL63" s="55" t="str">
        <f t="shared" si="469"/>
        <v/>
      </c>
      <c r="AM63" s="55" t="str">
        <f t="shared" si="469"/>
        <v/>
      </c>
      <c r="AN63" s="55" t="str">
        <f t="shared" si="469"/>
        <v/>
      </c>
      <c r="AO63" s="55" t="str">
        <f t="shared" si="469"/>
        <v/>
      </c>
      <c r="AP63" s="55" t="str">
        <f t="shared" si="469"/>
        <v/>
      </c>
      <c r="AQ63" s="55" t="str">
        <f t="shared" si="469"/>
        <v/>
      </c>
      <c r="AR63" s="55" t="str">
        <f t="shared" si="469"/>
        <v/>
      </c>
      <c r="AS63" s="55" t="str">
        <f t="shared" si="469"/>
        <v/>
      </c>
      <c r="AT63" s="55" t="str">
        <f t="shared" si="469"/>
        <v/>
      </c>
      <c r="AU63" s="55" t="str">
        <f t="shared" si="469"/>
        <v/>
      </c>
      <c r="AV63" s="55" t="str">
        <f t="shared" si="469"/>
        <v/>
      </c>
      <c r="AW63" s="55" t="str">
        <f t="shared" si="469"/>
        <v/>
      </c>
      <c r="AX63" s="55" t="str">
        <f t="shared" si="469"/>
        <v/>
      </c>
      <c r="AY63" s="55" t="str">
        <f t="shared" si="469"/>
        <v/>
      </c>
      <c r="AZ63" s="55" t="str">
        <f t="shared" si="469"/>
        <v/>
      </c>
      <c r="BA63" s="55" t="str">
        <f t="shared" si="469"/>
        <v/>
      </c>
      <c r="BB63" s="55" t="str">
        <f t="shared" si="469"/>
        <v/>
      </c>
      <c r="BC63" s="55" t="str">
        <f t="shared" si="469"/>
        <v/>
      </c>
      <c r="BD63" s="55" t="str">
        <f t="shared" si="469"/>
        <v/>
      </c>
      <c r="BE63" s="55" t="str">
        <f>IFERROR(IF($Y$2="DAILY",BD63+1,""),"")</f>
        <v/>
      </c>
      <c r="BF63" s="55" t="str">
        <f t="shared" si="427"/>
        <v/>
      </c>
      <c r="BG63" s="55" t="str">
        <f t="shared" si="428"/>
        <v/>
      </c>
      <c r="BH63" s="55" t="str">
        <f t="shared" si="429"/>
        <v/>
      </c>
      <c r="BI63" s="55" t="str">
        <f t="shared" si="430"/>
        <v/>
      </c>
      <c r="BJ63" s="55" t="str">
        <f t="shared" si="431"/>
        <v/>
      </c>
      <c r="BK63" s="55" t="str">
        <f t="shared" si="432"/>
        <v/>
      </c>
      <c r="BL63" s="55" t="str">
        <f t="shared" si="433"/>
        <v/>
      </c>
      <c r="BM63" s="55" t="str">
        <f t="shared" si="434"/>
        <v/>
      </c>
      <c r="BN63" s="55" t="str">
        <f t="shared" si="435"/>
        <v/>
      </c>
      <c r="BO63" s="55" t="str">
        <f t="shared" si="436"/>
        <v/>
      </c>
      <c r="BP63" s="55" t="str">
        <f t="shared" si="437"/>
        <v/>
      </c>
      <c r="BQ63" s="55" t="str">
        <f t="shared" si="438"/>
        <v/>
      </c>
      <c r="BR63" s="55" t="str">
        <f t="shared" si="439"/>
        <v/>
      </c>
      <c r="BS63" s="55" t="str">
        <f t="shared" si="440"/>
        <v/>
      </c>
      <c r="BT63" s="55" t="str">
        <f t="shared" si="441"/>
        <v/>
      </c>
      <c r="BU63" s="55" t="str">
        <f t="shared" si="442"/>
        <v/>
      </c>
      <c r="BV63" s="55" t="str">
        <f t="shared" si="443"/>
        <v/>
      </c>
      <c r="BW63" s="55" t="str">
        <f t="shared" si="444"/>
        <v/>
      </c>
      <c r="BX63" s="55" t="str">
        <f t="shared" si="445"/>
        <v/>
      </c>
      <c r="BY63" s="55" t="str">
        <f t="shared" si="446"/>
        <v/>
      </c>
      <c r="BZ63" s="55" t="str">
        <f t="shared" si="447"/>
        <v/>
      </c>
      <c r="CA63" s="55" t="str">
        <f t="shared" si="448"/>
        <v/>
      </c>
      <c r="CB63" s="55" t="str">
        <f t="shared" si="449"/>
        <v/>
      </c>
      <c r="CC63" s="55" t="str">
        <f t="shared" si="450"/>
        <v/>
      </c>
      <c r="CD63" s="55" t="str">
        <f t="shared" si="451"/>
        <v/>
      </c>
      <c r="CE63" s="55" t="str">
        <f t="shared" si="452"/>
        <v/>
      </c>
      <c r="CF63" s="55" t="str">
        <f t="shared" si="453"/>
        <v/>
      </c>
      <c r="CG63" s="55" t="str">
        <f t="shared" si="454"/>
        <v/>
      </c>
      <c r="CH63" s="55" t="str">
        <f t="shared" si="455"/>
        <v/>
      </c>
      <c r="CI63" s="55" t="str">
        <f t="shared" si="456"/>
        <v/>
      </c>
      <c r="CJ63" s="55" t="str">
        <f t="shared" si="457"/>
        <v/>
      </c>
      <c r="CK63" s="55" t="str">
        <f t="shared" si="458"/>
        <v/>
      </c>
      <c r="CL63" s="55" t="str">
        <f t="shared" si="459"/>
        <v/>
      </c>
      <c r="CM63" s="55" t="str">
        <f t="shared" si="460"/>
        <v/>
      </c>
      <c r="CN63" s="55" t="str">
        <f t="shared" si="461"/>
        <v/>
      </c>
      <c r="CO63" s="55" t="str">
        <f t="shared" si="462"/>
        <v/>
      </c>
      <c r="CP63" s="56" t="str">
        <f>IFERROR(IF($Y$2="DAILY",DATE(B60,1,1)-WEEKDAY(DATE(B60,1,1))+52*7,DATE(CR63,1,1)-WEEKDAY(DATE(CR63,1,1))+52*7),"")</f>
        <v/>
      </c>
      <c r="CQ63" s="3"/>
      <c r="CR63" s="3" t="str">
        <f>B20</f>
        <v/>
      </c>
    </row>
    <row r="64" spans="1:96" ht="21" customHeight="1" x14ac:dyDescent="0.25">
      <c r="A64" s="48" t="str">
        <f>IFERROR(IF($Y$2="DAILY","","53-54"),"")</f>
        <v/>
      </c>
      <c r="B64" s="49" t="str">
        <f>IFERROR(IF($Y$2="DAILY","",$B$10+54),"")</f>
        <v/>
      </c>
      <c r="C64" s="58"/>
      <c r="D64" s="54" t="str">
        <f>IFERROR(IF($Y$2="DAILY",IF(AND(MONTH(DATE(B60,2,29))=2,WEEKDAY(DATE(B60,1,1))=7),DATE(B60,12,24),""),IF(AND(MONTH(DATE(B64-1,2,29))=2,WEEKDAY(DATE(B64-1,1,1))=7),DATE(B64-1,12,30),"")),"")</f>
        <v/>
      </c>
      <c r="E64" s="55" t="str">
        <f>IFERROR(IF($Y$2="DAILY",IF(AND(MONTH(DATE(B60,2,29))=2,WEEKDAY(DATE(B60,1,1))=7),DATE(B60,12,25),""),DATE(B64,1,1)-WEEKDAY(DATE(B64,1,1),1)+7),"")</f>
        <v/>
      </c>
      <c r="F64" s="55" t="str">
        <f>IFERROR(IF($Y$2="DAILY",IF(AND(MONTH(DATE(B60,2,29))=2,WEEKDAY(DATE(B60,1,1))=7),DATE(B60,12,26),""),E64+7),"")</f>
        <v/>
      </c>
      <c r="G64" s="55" t="str">
        <f>IFERROR(IF($Y$2="DAILY",IF(AND(MONTH(DATE(B60,2,29))=2,WEEKDAY(DATE(B60,1,1))=7),DATE(B60,12,27),""),F64+7),"")</f>
        <v/>
      </c>
      <c r="H64" s="55" t="str">
        <f>IFERROR(IF($Y$2="DAILY",IF(AND(MONTH(DATE(B60,2,29))=2,WEEKDAY(DATE(B60,1,1))=7),DATE(B60,12,28),""),G64+7),"")</f>
        <v/>
      </c>
      <c r="I64" s="55" t="str">
        <f>IFERROR(IF($Y$2="DAILY",IF(AND(MONTH(DATE(B60,2,29))=2,WEEKDAY(DATE(B60,1,1))=7),DATE(B60,12,29),""),H64+7),"")</f>
        <v/>
      </c>
      <c r="J64" s="55" t="str">
        <f>IFERROR(IF($Y$2="DAILY",IF(AND(MONTH(DATE(B60,2,29))=2,WEEKDAY(DATE(B60,1,1))=7),DATE(B60,12,30),""),I64+7),"")</f>
        <v/>
      </c>
      <c r="K64" s="55" t="str">
        <f>IFERROR(IF($Y$2="DAILY","",J64+7),"")</f>
        <v/>
      </c>
      <c r="L64" s="55" t="str">
        <f>IFERROR(IF($Y$2="DAILY","",K64+7),"")</f>
        <v/>
      </c>
      <c r="M64" s="55" t="str">
        <f t="shared" ref="M64:BD64" si="470">IFERROR(IF($Y$2="DAILY","",L64+7),"")</f>
        <v/>
      </c>
      <c r="N64" s="55" t="str">
        <f t="shared" si="470"/>
        <v/>
      </c>
      <c r="O64" s="55" t="str">
        <f t="shared" si="470"/>
        <v/>
      </c>
      <c r="P64" s="55" t="str">
        <f t="shared" si="470"/>
        <v/>
      </c>
      <c r="Q64" s="55" t="str">
        <f t="shared" si="470"/>
        <v/>
      </c>
      <c r="R64" s="55" t="str">
        <f t="shared" si="470"/>
        <v/>
      </c>
      <c r="S64" s="55" t="str">
        <f t="shared" si="470"/>
        <v/>
      </c>
      <c r="T64" s="55" t="str">
        <f t="shared" si="470"/>
        <v/>
      </c>
      <c r="U64" s="55" t="str">
        <f t="shared" si="470"/>
        <v/>
      </c>
      <c r="V64" s="55" t="str">
        <f t="shared" si="470"/>
        <v/>
      </c>
      <c r="W64" s="55" t="str">
        <f t="shared" si="470"/>
        <v/>
      </c>
      <c r="X64" s="55" t="str">
        <f t="shared" si="470"/>
        <v/>
      </c>
      <c r="Y64" s="55" t="str">
        <f t="shared" si="470"/>
        <v/>
      </c>
      <c r="Z64" s="55" t="str">
        <f t="shared" si="470"/>
        <v/>
      </c>
      <c r="AA64" s="55" t="str">
        <f t="shared" si="470"/>
        <v/>
      </c>
      <c r="AB64" s="55" t="str">
        <f t="shared" si="470"/>
        <v/>
      </c>
      <c r="AC64" s="55" t="str">
        <f t="shared" si="470"/>
        <v/>
      </c>
      <c r="AD64" s="55" t="str">
        <f t="shared" si="470"/>
        <v/>
      </c>
      <c r="AE64" s="55" t="str">
        <f t="shared" si="470"/>
        <v/>
      </c>
      <c r="AF64" s="55" t="str">
        <f t="shared" si="470"/>
        <v/>
      </c>
      <c r="AG64" s="55" t="str">
        <f t="shared" si="470"/>
        <v/>
      </c>
      <c r="AH64" s="55" t="str">
        <f t="shared" si="470"/>
        <v/>
      </c>
      <c r="AI64" s="55" t="str">
        <f t="shared" si="470"/>
        <v/>
      </c>
      <c r="AJ64" s="55" t="str">
        <f t="shared" si="470"/>
        <v/>
      </c>
      <c r="AK64" s="55" t="str">
        <f t="shared" si="470"/>
        <v/>
      </c>
      <c r="AL64" s="55" t="str">
        <f t="shared" si="470"/>
        <v/>
      </c>
      <c r="AM64" s="55" t="str">
        <f t="shared" si="470"/>
        <v/>
      </c>
      <c r="AN64" s="55" t="str">
        <f t="shared" si="470"/>
        <v/>
      </c>
      <c r="AO64" s="55" t="str">
        <f t="shared" si="470"/>
        <v/>
      </c>
      <c r="AP64" s="55" t="str">
        <f t="shared" si="470"/>
        <v/>
      </c>
      <c r="AQ64" s="55" t="str">
        <f t="shared" si="470"/>
        <v/>
      </c>
      <c r="AR64" s="55" t="str">
        <f t="shared" si="470"/>
        <v/>
      </c>
      <c r="AS64" s="55" t="str">
        <f t="shared" si="470"/>
        <v/>
      </c>
      <c r="AT64" s="55" t="str">
        <f t="shared" si="470"/>
        <v/>
      </c>
      <c r="AU64" s="55" t="str">
        <f t="shared" si="470"/>
        <v/>
      </c>
      <c r="AV64" s="55" t="str">
        <f t="shared" si="470"/>
        <v/>
      </c>
      <c r="AW64" s="55" t="str">
        <f t="shared" si="470"/>
        <v/>
      </c>
      <c r="AX64" s="55" t="str">
        <f t="shared" si="470"/>
        <v/>
      </c>
      <c r="AY64" s="55" t="str">
        <f t="shared" si="470"/>
        <v/>
      </c>
      <c r="AZ64" s="55" t="str">
        <f t="shared" si="470"/>
        <v/>
      </c>
      <c r="BA64" s="55" t="str">
        <f t="shared" si="470"/>
        <v/>
      </c>
      <c r="BB64" s="55" t="str">
        <f t="shared" si="470"/>
        <v/>
      </c>
      <c r="BC64" s="55" t="str">
        <f t="shared" si="470"/>
        <v/>
      </c>
      <c r="BD64" s="55" t="str">
        <f t="shared" si="470"/>
        <v/>
      </c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6"/>
      <c r="CQ64" s="3"/>
      <c r="CR64" s="3" t="str">
        <f>B20</f>
        <v/>
      </c>
    </row>
    <row r="65" spans="1:96" ht="21" customHeight="1" x14ac:dyDescent="0.25">
      <c r="A65" s="48" t="str">
        <f>IFERROR(IF($Y$2="DAILY","10-11","54-55"),"")</f>
        <v>10-11</v>
      </c>
      <c r="B65" s="49" t="str">
        <f>IFERROR(IF($Y$2="DAILY",$B$10+11,$B$10+55),"")</f>
        <v/>
      </c>
      <c r="C65" s="57">
        <f t="shared" ref="C65" si="471">IF($Y$2="DAILY",1,"")</f>
        <v>1</v>
      </c>
      <c r="D65" s="54" t="str">
        <f>IFERROR(IF($Y$2="DAILY",DATE(B65,1,1)-WEEKDAY(DATE(B65,1,1),1)+1,IF(AND(MONTH(DATE(B65-1,2,29))=2,WEEKDAY(DATE(B65-1,1,1))=7),DATE(B65-1,12,30),"")),"")</f>
        <v/>
      </c>
      <c r="E65" s="55" t="str">
        <f>IFERROR(IF($Y$2="DAILY",DATE(B65,1,1)-WEEKDAY(DATE(B65,1,1),1)+2,DATE(B65,1,1)-WEEKDAY(DATE(B65,1,1),1)+7),"")</f>
        <v/>
      </c>
      <c r="F65" s="55" t="str">
        <f>IFERROR(IF($Y$2="DAILY",DATE(B65,1,1)-WEEKDAY(DATE(B65,1,1),1)+3,E65+7),"")</f>
        <v/>
      </c>
      <c r="G65" s="55" t="str">
        <f>IFERROR(IF($Y$2="DAILY",DATE(B65,1,1)-WEEKDAY(DATE(B65,1,1),1)+4,F65+7),"")</f>
        <v/>
      </c>
      <c r="H65" s="55" t="str">
        <f>IFERROR(IF($Y$2="DAILY",DATE(B65,1,1)-WEEKDAY(DATE(B65,1,1),1)+5,G65+7),"")</f>
        <v/>
      </c>
      <c r="I65" s="55" t="str">
        <f>IFERROR(IF($Y$2="DAILY",DATE(B65,1,1)-WEEKDAY(DATE(B65,1,1),1)+6,H65+7),"")</f>
        <v/>
      </c>
      <c r="J65" s="55" t="str">
        <f>IFERROR(IF($Y$2="DAILY",DATE(B65,1,1)-WEEKDAY(DATE(B65,1,1),1)+7,I65+7),"")</f>
        <v/>
      </c>
      <c r="K65" s="55" t="str">
        <f t="shared" ref="K65:BD65" si="472">IFERROR(IF($Y$2="DAILY",J65+1,J65+7),"")</f>
        <v/>
      </c>
      <c r="L65" s="55" t="str">
        <f t="shared" si="472"/>
        <v/>
      </c>
      <c r="M65" s="55" t="str">
        <f t="shared" si="472"/>
        <v/>
      </c>
      <c r="N65" s="55" t="str">
        <f t="shared" si="472"/>
        <v/>
      </c>
      <c r="O65" s="55" t="str">
        <f t="shared" si="472"/>
        <v/>
      </c>
      <c r="P65" s="55" t="str">
        <f t="shared" si="472"/>
        <v/>
      </c>
      <c r="Q65" s="55" t="str">
        <f t="shared" si="472"/>
        <v/>
      </c>
      <c r="R65" s="55" t="str">
        <f t="shared" si="472"/>
        <v/>
      </c>
      <c r="S65" s="55" t="str">
        <f t="shared" si="472"/>
        <v/>
      </c>
      <c r="T65" s="55" t="str">
        <f t="shared" si="472"/>
        <v/>
      </c>
      <c r="U65" s="55" t="str">
        <f t="shared" si="472"/>
        <v/>
      </c>
      <c r="V65" s="55" t="str">
        <f t="shared" si="472"/>
        <v/>
      </c>
      <c r="W65" s="55" t="str">
        <f t="shared" si="472"/>
        <v/>
      </c>
      <c r="X65" s="55" t="str">
        <f t="shared" si="472"/>
        <v/>
      </c>
      <c r="Y65" s="55" t="str">
        <f t="shared" si="472"/>
        <v/>
      </c>
      <c r="Z65" s="55" t="str">
        <f t="shared" si="472"/>
        <v/>
      </c>
      <c r="AA65" s="55" t="str">
        <f t="shared" si="472"/>
        <v/>
      </c>
      <c r="AB65" s="55" t="str">
        <f t="shared" si="472"/>
        <v/>
      </c>
      <c r="AC65" s="55" t="str">
        <f t="shared" si="472"/>
        <v/>
      </c>
      <c r="AD65" s="55" t="str">
        <f t="shared" si="472"/>
        <v/>
      </c>
      <c r="AE65" s="55" t="str">
        <f t="shared" si="472"/>
        <v/>
      </c>
      <c r="AF65" s="55" t="str">
        <f t="shared" si="472"/>
        <v/>
      </c>
      <c r="AG65" s="55" t="str">
        <f t="shared" si="472"/>
        <v/>
      </c>
      <c r="AH65" s="55" t="str">
        <f t="shared" si="472"/>
        <v/>
      </c>
      <c r="AI65" s="55" t="str">
        <f t="shared" si="472"/>
        <v/>
      </c>
      <c r="AJ65" s="55" t="str">
        <f t="shared" si="472"/>
        <v/>
      </c>
      <c r="AK65" s="55" t="str">
        <f t="shared" si="472"/>
        <v/>
      </c>
      <c r="AL65" s="55" t="str">
        <f t="shared" si="472"/>
        <v/>
      </c>
      <c r="AM65" s="55" t="str">
        <f t="shared" si="472"/>
        <v/>
      </c>
      <c r="AN65" s="55" t="str">
        <f t="shared" si="472"/>
        <v/>
      </c>
      <c r="AO65" s="55" t="str">
        <f t="shared" si="472"/>
        <v/>
      </c>
      <c r="AP65" s="55" t="str">
        <f t="shared" si="472"/>
        <v/>
      </c>
      <c r="AQ65" s="55" t="str">
        <f t="shared" si="472"/>
        <v/>
      </c>
      <c r="AR65" s="55" t="str">
        <f t="shared" si="472"/>
        <v/>
      </c>
      <c r="AS65" s="55" t="str">
        <f t="shared" si="472"/>
        <v/>
      </c>
      <c r="AT65" s="55" t="str">
        <f t="shared" si="472"/>
        <v/>
      </c>
      <c r="AU65" s="55" t="str">
        <f t="shared" si="472"/>
        <v/>
      </c>
      <c r="AV65" s="55" t="str">
        <f t="shared" si="472"/>
        <v/>
      </c>
      <c r="AW65" s="55" t="str">
        <f t="shared" si="472"/>
        <v/>
      </c>
      <c r="AX65" s="55" t="str">
        <f t="shared" si="472"/>
        <v/>
      </c>
      <c r="AY65" s="55" t="str">
        <f t="shared" si="472"/>
        <v/>
      </c>
      <c r="AZ65" s="55" t="str">
        <f t="shared" si="472"/>
        <v/>
      </c>
      <c r="BA65" s="55" t="str">
        <f t="shared" si="472"/>
        <v/>
      </c>
      <c r="BB65" s="55" t="str">
        <f t="shared" si="472"/>
        <v/>
      </c>
      <c r="BC65" s="55" t="str">
        <f t="shared" si="472"/>
        <v/>
      </c>
      <c r="BD65" s="55" t="str">
        <f t="shared" si="472"/>
        <v/>
      </c>
      <c r="BE65" s="55" t="str">
        <f>IFERROR(IF($Y$2="DAILY",BD65+1,""),"")</f>
        <v/>
      </c>
      <c r="BF65" s="55" t="str">
        <f t="shared" ref="BF65:BF68" si="473">IFERROR(BE65+1,"")</f>
        <v/>
      </c>
      <c r="BG65" s="55" t="str">
        <f t="shared" ref="BG65:BG68" si="474">IFERROR(BF65+1,"")</f>
        <v/>
      </c>
      <c r="BH65" s="55" t="str">
        <f t="shared" ref="BH65:BH68" si="475">IFERROR(BG65+1,"")</f>
        <v/>
      </c>
      <c r="BI65" s="55" t="str">
        <f t="shared" ref="BI65:BI68" si="476">IFERROR(BH65+1,"")</f>
        <v/>
      </c>
      <c r="BJ65" s="55" t="str">
        <f t="shared" ref="BJ65:BJ68" si="477">IFERROR(BI65+1,"")</f>
        <v/>
      </c>
      <c r="BK65" s="55" t="str">
        <f t="shared" ref="BK65:BK68" si="478">IFERROR(BJ65+1,"")</f>
        <v/>
      </c>
      <c r="BL65" s="55" t="str">
        <f t="shared" ref="BL65:BL68" si="479">IFERROR(BK65+1,"")</f>
        <v/>
      </c>
      <c r="BM65" s="55" t="str">
        <f t="shared" ref="BM65:BM68" si="480">IFERROR(BL65+1,"")</f>
        <v/>
      </c>
      <c r="BN65" s="55" t="str">
        <f t="shared" ref="BN65:BN68" si="481">IFERROR(BM65+1,"")</f>
        <v/>
      </c>
      <c r="BO65" s="55" t="str">
        <f t="shared" ref="BO65:BO68" si="482">IFERROR(BN65+1,"")</f>
        <v/>
      </c>
      <c r="BP65" s="55" t="str">
        <f t="shared" ref="BP65:BP68" si="483">IFERROR(BO65+1,"")</f>
        <v/>
      </c>
      <c r="BQ65" s="55" t="str">
        <f t="shared" ref="BQ65:BQ68" si="484">IFERROR(BP65+1,"")</f>
        <v/>
      </c>
      <c r="BR65" s="55" t="str">
        <f t="shared" ref="BR65:BR68" si="485">IFERROR(BQ65+1,"")</f>
        <v/>
      </c>
      <c r="BS65" s="55" t="str">
        <f t="shared" ref="BS65:BS68" si="486">IFERROR(BR65+1,"")</f>
        <v/>
      </c>
      <c r="BT65" s="55" t="str">
        <f t="shared" ref="BT65:BT68" si="487">IFERROR(BS65+1,"")</f>
        <v/>
      </c>
      <c r="BU65" s="55" t="str">
        <f t="shared" ref="BU65:BU68" si="488">IFERROR(BT65+1,"")</f>
        <v/>
      </c>
      <c r="BV65" s="55" t="str">
        <f t="shared" ref="BV65:BV68" si="489">IFERROR(BU65+1,"")</f>
        <v/>
      </c>
      <c r="BW65" s="55" t="str">
        <f t="shared" ref="BW65:BW68" si="490">IFERROR(BV65+1,"")</f>
        <v/>
      </c>
      <c r="BX65" s="55" t="str">
        <f t="shared" ref="BX65:BX68" si="491">IFERROR(BW65+1,"")</f>
        <v/>
      </c>
      <c r="BY65" s="55" t="str">
        <f t="shared" ref="BY65:BY68" si="492">IFERROR(BX65+1,"")</f>
        <v/>
      </c>
      <c r="BZ65" s="55" t="str">
        <f t="shared" ref="BZ65:BZ68" si="493">IFERROR(BY65+1,"")</f>
        <v/>
      </c>
      <c r="CA65" s="55" t="str">
        <f t="shared" ref="CA65:CA68" si="494">IFERROR(BZ65+1,"")</f>
        <v/>
      </c>
      <c r="CB65" s="55" t="str">
        <f t="shared" ref="CB65:CB68" si="495">IFERROR(CA65+1,"")</f>
        <v/>
      </c>
      <c r="CC65" s="55" t="str">
        <f t="shared" ref="CC65:CC68" si="496">IFERROR(CB65+1,"")</f>
        <v/>
      </c>
      <c r="CD65" s="55" t="str">
        <f t="shared" ref="CD65:CD68" si="497">IFERROR(CC65+1,"")</f>
        <v/>
      </c>
      <c r="CE65" s="55" t="str">
        <f t="shared" ref="CE65:CE68" si="498">IFERROR(CD65+1,"")</f>
        <v/>
      </c>
      <c r="CF65" s="55" t="str">
        <f t="shared" ref="CF65:CF68" si="499">IFERROR(CE65+1,"")</f>
        <v/>
      </c>
      <c r="CG65" s="55" t="str">
        <f t="shared" ref="CG65:CG68" si="500">IFERROR(CF65+1,"")</f>
        <v/>
      </c>
      <c r="CH65" s="55" t="str">
        <f t="shared" ref="CH65:CH68" si="501">IFERROR(CG65+1,"")</f>
        <v/>
      </c>
      <c r="CI65" s="55" t="str">
        <f t="shared" ref="CI65:CI68" si="502">IFERROR(CH65+1,"")</f>
        <v/>
      </c>
      <c r="CJ65" s="55" t="str">
        <f t="shared" ref="CJ65:CJ68" si="503">IFERROR(CI65+1,"")</f>
        <v/>
      </c>
      <c r="CK65" s="55" t="str">
        <f t="shared" ref="CK65:CK68" si="504">IFERROR(CJ65+1,"")</f>
        <v/>
      </c>
      <c r="CL65" s="55" t="str">
        <f t="shared" ref="CL65:CL68" si="505">IFERROR(CK65+1,"")</f>
        <v/>
      </c>
      <c r="CM65" s="55" t="str">
        <f t="shared" ref="CM65:CM68" si="506">IFERROR(CL65+1,"")</f>
        <v/>
      </c>
      <c r="CN65" s="55" t="str">
        <f t="shared" ref="CN65:CN68" si="507">IFERROR(CM65+1,"")</f>
        <v/>
      </c>
      <c r="CO65" s="55" t="str">
        <f t="shared" ref="CO65:CO68" si="508">IFERROR(CN65+1,"")</f>
        <v/>
      </c>
      <c r="CP65" s="56" t="str">
        <f>IFERROR(IF($Y$2="DAILY",DATE(B65,1,1)-WEEKDAY(DATE(B65,1,1))+13*7,DATE(CR65,1,1)-WEEKDAY(DATE(CR65,1,1))+13*7),"")</f>
        <v/>
      </c>
      <c r="CQ65" s="3"/>
      <c r="CR65" s="3" t="str">
        <f>B21</f>
        <v/>
      </c>
    </row>
    <row r="66" spans="1:96" ht="21" customHeight="1" x14ac:dyDescent="0.25">
      <c r="A66" s="48" t="str">
        <f>IFERROR(IF($Y$2="DAILY","","55-56"),"")</f>
        <v/>
      </c>
      <c r="B66" s="49" t="str">
        <f>IFERROR(IF($Y$2="DAILY","",$B$10+56),"")</f>
        <v/>
      </c>
      <c r="C66" s="57">
        <f t="shared" ref="C66" si="509">IF($Y$2="DAILY",2,"")</f>
        <v>2</v>
      </c>
      <c r="D66" s="54" t="str">
        <f>IFERROR(IF($Y$2="DAILY",CP65+1,IF(AND(MONTH(DATE(B66-1,2,29))=2,WEEKDAY(DATE(B66-1,1,1))=7),DATE(B66-1,12,30),"")),"")</f>
        <v/>
      </c>
      <c r="E66" s="55" t="str">
        <f>IFERROR(IF($Y$2="DAILY",D66+1,DATE(B66,1,1)-WEEKDAY(DATE(B66,1,1),1)+7),"")</f>
        <v/>
      </c>
      <c r="F66" s="55" t="str">
        <f t="shared" ref="F66:J68" si="510">IFERROR(IF($Y$2="DAILY",E66+1,E66+7),"")</f>
        <v/>
      </c>
      <c r="G66" s="55" t="str">
        <f t="shared" si="510"/>
        <v/>
      </c>
      <c r="H66" s="55" t="str">
        <f t="shared" si="510"/>
        <v/>
      </c>
      <c r="I66" s="55" t="str">
        <f t="shared" si="510"/>
        <v/>
      </c>
      <c r="J66" s="55" t="str">
        <f t="shared" si="510"/>
        <v/>
      </c>
      <c r="K66" s="55" t="str">
        <f t="shared" ref="K66:BD66" si="511">IFERROR(IF($Y$2="DAILY",J66+1,J66+7),"")</f>
        <v/>
      </c>
      <c r="L66" s="55" t="str">
        <f t="shared" si="511"/>
        <v/>
      </c>
      <c r="M66" s="55" t="str">
        <f t="shared" si="511"/>
        <v/>
      </c>
      <c r="N66" s="55" t="str">
        <f t="shared" si="511"/>
        <v/>
      </c>
      <c r="O66" s="55" t="str">
        <f t="shared" si="511"/>
        <v/>
      </c>
      <c r="P66" s="55" t="str">
        <f t="shared" si="511"/>
        <v/>
      </c>
      <c r="Q66" s="55" t="str">
        <f t="shared" si="511"/>
        <v/>
      </c>
      <c r="R66" s="55" t="str">
        <f t="shared" si="511"/>
        <v/>
      </c>
      <c r="S66" s="55" t="str">
        <f t="shared" si="511"/>
        <v/>
      </c>
      <c r="T66" s="55" t="str">
        <f t="shared" si="511"/>
        <v/>
      </c>
      <c r="U66" s="55" t="str">
        <f t="shared" si="511"/>
        <v/>
      </c>
      <c r="V66" s="55" t="str">
        <f t="shared" si="511"/>
        <v/>
      </c>
      <c r="W66" s="55" t="str">
        <f t="shared" si="511"/>
        <v/>
      </c>
      <c r="X66" s="55" t="str">
        <f t="shared" si="511"/>
        <v/>
      </c>
      <c r="Y66" s="55" t="str">
        <f t="shared" si="511"/>
        <v/>
      </c>
      <c r="Z66" s="55" t="str">
        <f t="shared" si="511"/>
        <v/>
      </c>
      <c r="AA66" s="55" t="str">
        <f t="shared" si="511"/>
        <v/>
      </c>
      <c r="AB66" s="55" t="str">
        <f t="shared" si="511"/>
        <v/>
      </c>
      <c r="AC66" s="55" t="str">
        <f t="shared" si="511"/>
        <v/>
      </c>
      <c r="AD66" s="55" t="str">
        <f t="shared" si="511"/>
        <v/>
      </c>
      <c r="AE66" s="55" t="str">
        <f t="shared" si="511"/>
        <v/>
      </c>
      <c r="AF66" s="55" t="str">
        <f t="shared" si="511"/>
        <v/>
      </c>
      <c r="AG66" s="55" t="str">
        <f t="shared" si="511"/>
        <v/>
      </c>
      <c r="AH66" s="55" t="str">
        <f t="shared" si="511"/>
        <v/>
      </c>
      <c r="AI66" s="55" t="str">
        <f t="shared" si="511"/>
        <v/>
      </c>
      <c r="AJ66" s="55" t="str">
        <f t="shared" si="511"/>
        <v/>
      </c>
      <c r="AK66" s="55" t="str">
        <f t="shared" si="511"/>
        <v/>
      </c>
      <c r="AL66" s="55" t="str">
        <f t="shared" si="511"/>
        <v/>
      </c>
      <c r="AM66" s="55" t="str">
        <f t="shared" si="511"/>
        <v/>
      </c>
      <c r="AN66" s="55" t="str">
        <f t="shared" si="511"/>
        <v/>
      </c>
      <c r="AO66" s="55" t="str">
        <f t="shared" si="511"/>
        <v/>
      </c>
      <c r="AP66" s="55" t="str">
        <f t="shared" si="511"/>
        <v/>
      </c>
      <c r="AQ66" s="55" t="str">
        <f t="shared" si="511"/>
        <v/>
      </c>
      <c r="AR66" s="55" t="str">
        <f t="shared" si="511"/>
        <v/>
      </c>
      <c r="AS66" s="55" t="str">
        <f t="shared" si="511"/>
        <v/>
      </c>
      <c r="AT66" s="55" t="str">
        <f t="shared" si="511"/>
        <v/>
      </c>
      <c r="AU66" s="55" t="str">
        <f t="shared" si="511"/>
        <v/>
      </c>
      <c r="AV66" s="55" t="str">
        <f t="shared" si="511"/>
        <v/>
      </c>
      <c r="AW66" s="55" t="str">
        <f t="shared" si="511"/>
        <v/>
      </c>
      <c r="AX66" s="55" t="str">
        <f t="shared" si="511"/>
        <v/>
      </c>
      <c r="AY66" s="55" t="str">
        <f t="shared" si="511"/>
        <v/>
      </c>
      <c r="AZ66" s="55" t="str">
        <f t="shared" si="511"/>
        <v/>
      </c>
      <c r="BA66" s="55" t="str">
        <f t="shared" si="511"/>
        <v/>
      </c>
      <c r="BB66" s="55" t="str">
        <f t="shared" si="511"/>
        <v/>
      </c>
      <c r="BC66" s="55" t="str">
        <f t="shared" si="511"/>
        <v/>
      </c>
      <c r="BD66" s="55" t="str">
        <f t="shared" si="511"/>
        <v/>
      </c>
      <c r="BE66" s="55" t="str">
        <f>IFERROR(IF($Y$2="DAILY",BD66+1,""),"")</f>
        <v/>
      </c>
      <c r="BF66" s="55" t="str">
        <f t="shared" si="473"/>
        <v/>
      </c>
      <c r="BG66" s="55" t="str">
        <f t="shared" si="474"/>
        <v/>
      </c>
      <c r="BH66" s="55" t="str">
        <f t="shared" si="475"/>
        <v/>
      </c>
      <c r="BI66" s="55" t="str">
        <f t="shared" si="476"/>
        <v/>
      </c>
      <c r="BJ66" s="55" t="str">
        <f t="shared" si="477"/>
        <v/>
      </c>
      <c r="BK66" s="55" t="str">
        <f t="shared" si="478"/>
        <v/>
      </c>
      <c r="BL66" s="55" t="str">
        <f t="shared" si="479"/>
        <v/>
      </c>
      <c r="BM66" s="55" t="str">
        <f t="shared" si="480"/>
        <v/>
      </c>
      <c r="BN66" s="55" t="str">
        <f t="shared" si="481"/>
        <v/>
      </c>
      <c r="BO66" s="55" t="str">
        <f t="shared" si="482"/>
        <v/>
      </c>
      <c r="BP66" s="55" t="str">
        <f t="shared" si="483"/>
        <v/>
      </c>
      <c r="BQ66" s="55" t="str">
        <f t="shared" si="484"/>
        <v/>
      </c>
      <c r="BR66" s="55" t="str">
        <f t="shared" si="485"/>
        <v/>
      </c>
      <c r="BS66" s="55" t="str">
        <f t="shared" si="486"/>
        <v/>
      </c>
      <c r="BT66" s="55" t="str">
        <f t="shared" si="487"/>
        <v/>
      </c>
      <c r="BU66" s="55" t="str">
        <f t="shared" si="488"/>
        <v/>
      </c>
      <c r="BV66" s="55" t="str">
        <f t="shared" si="489"/>
        <v/>
      </c>
      <c r="BW66" s="55" t="str">
        <f t="shared" si="490"/>
        <v/>
      </c>
      <c r="BX66" s="55" t="str">
        <f t="shared" si="491"/>
        <v/>
      </c>
      <c r="BY66" s="55" t="str">
        <f t="shared" si="492"/>
        <v/>
      </c>
      <c r="BZ66" s="55" t="str">
        <f t="shared" si="493"/>
        <v/>
      </c>
      <c r="CA66" s="55" t="str">
        <f t="shared" si="494"/>
        <v/>
      </c>
      <c r="CB66" s="55" t="str">
        <f t="shared" si="495"/>
        <v/>
      </c>
      <c r="CC66" s="55" t="str">
        <f t="shared" si="496"/>
        <v/>
      </c>
      <c r="CD66" s="55" t="str">
        <f t="shared" si="497"/>
        <v/>
      </c>
      <c r="CE66" s="55" t="str">
        <f t="shared" si="498"/>
        <v/>
      </c>
      <c r="CF66" s="55" t="str">
        <f t="shared" si="499"/>
        <v/>
      </c>
      <c r="CG66" s="55" t="str">
        <f t="shared" si="500"/>
        <v/>
      </c>
      <c r="CH66" s="55" t="str">
        <f t="shared" si="501"/>
        <v/>
      </c>
      <c r="CI66" s="55" t="str">
        <f t="shared" si="502"/>
        <v/>
      </c>
      <c r="CJ66" s="55" t="str">
        <f t="shared" si="503"/>
        <v/>
      </c>
      <c r="CK66" s="55" t="str">
        <f t="shared" si="504"/>
        <v/>
      </c>
      <c r="CL66" s="55" t="str">
        <f t="shared" si="505"/>
        <v/>
      </c>
      <c r="CM66" s="55" t="str">
        <f t="shared" si="506"/>
        <v/>
      </c>
      <c r="CN66" s="55" t="str">
        <f t="shared" si="507"/>
        <v/>
      </c>
      <c r="CO66" s="55" t="str">
        <f t="shared" si="508"/>
        <v/>
      </c>
      <c r="CP66" s="56" t="str">
        <f>IFERROR(IF($Y$2="DAILY",DATE(B65,1,1)-WEEKDAY(DATE(B65,1,1))+26*7,DATE(CR66,1,1)-WEEKDAY(DATE(CR66,1,1))+26*7),"")</f>
        <v/>
      </c>
      <c r="CQ66" s="3"/>
      <c r="CR66" s="3" t="str">
        <f>B21</f>
        <v/>
      </c>
    </row>
    <row r="67" spans="1:96" ht="21" customHeight="1" x14ac:dyDescent="0.25">
      <c r="A67" s="48" t="str">
        <f>IFERROR(IF($Y$2="DAILY","","56-57"),"")</f>
        <v/>
      </c>
      <c r="B67" s="49" t="str">
        <f>IFERROR(IF($Y$2="DAILY","",$B$10+57),"")</f>
        <v/>
      </c>
      <c r="C67" s="57">
        <f t="shared" ref="C67" si="512">IF($Y$2="DAILY",3,"")</f>
        <v>3</v>
      </c>
      <c r="D67" s="54" t="str">
        <f>IFERROR(IF($Y$2="DAILY",CP66+1,IF(AND(MONTH(DATE(B67-1,2,29))=2,WEEKDAY(DATE(B67-1,1,1))=7),DATE(B67-1,12,30),"")),"")</f>
        <v/>
      </c>
      <c r="E67" s="55" t="str">
        <f>IFERROR(IF($Y$2="DAILY",D67+1,DATE(B67,1,1)-WEEKDAY(DATE(B67,1,1),1)+7),"")</f>
        <v/>
      </c>
      <c r="F67" s="55" t="str">
        <f t="shared" si="510"/>
        <v/>
      </c>
      <c r="G67" s="55" t="str">
        <f t="shared" si="510"/>
        <v/>
      </c>
      <c r="H67" s="55" t="str">
        <f t="shared" si="510"/>
        <v/>
      </c>
      <c r="I67" s="55" t="str">
        <f t="shared" si="510"/>
        <v/>
      </c>
      <c r="J67" s="55" t="str">
        <f t="shared" si="510"/>
        <v/>
      </c>
      <c r="K67" s="55" t="str">
        <f t="shared" ref="K67:BD67" si="513">IFERROR(IF($Y$2="DAILY",J67+1,J67+7),"")</f>
        <v/>
      </c>
      <c r="L67" s="55" t="str">
        <f t="shared" si="513"/>
        <v/>
      </c>
      <c r="M67" s="55" t="str">
        <f t="shared" si="513"/>
        <v/>
      </c>
      <c r="N67" s="55" t="str">
        <f t="shared" si="513"/>
        <v/>
      </c>
      <c r="O67" s="55" t="str">
        <f t="shared" si="513"/>
        <v/>
      </c>
      <c r="P67" s="55" t="str">
        <f t="shared" si="513"/>
        <v/>
      </c>
      <c r="Q67" s="55" t="str">
        <f t="shared" si="513"/>
        <v/>
      </c>
      <c r="R67" s="55" t="str">
        <f t="shared" si="513"/>
        <v/>
      </c>
      <c r="S67" s="55" t="str">
        <f t="shared" si="513"/>
        <v/>
      </c>
      <c r="T67" s="55" t="str">
        <f t="shared" si="513"/>
        <v/>
      </c>
      <c r="U67" s="55" t="str">
        <f t="shared" si="513"/>
        <v/>
      </c>
      <c r="V67" s="55" t="str">
        <f t="shared" si="513"/>
        <v/>
      </c>
      <c r="W67" s="55" t="str">
        <f t="shared" si="513"/>
        <v/>
      </c>
      <c r="X67" s="55" t="str">
        <f t="shared" si="513"/>
        <v/>
      </c>
      <c r="Y67" s="55" t="str">
        <f t="shared" si="513"/>
        <v/>
      </c>
      <c r="Z67" s="55" t="str">
        <f t="shared" si="513"/>
        <v/>
      </c>
      <c r="AA67" s="55" t="str">
        <f t="shared" si="513"/>
        <v/>
      </c>
      <c r="AB67" s="55" t="str">
        <f t="shared" si="513"/>
        <v/>
      </c>
      <c r="AC67" s="55" t="str">
        <f t="shared" si="513"/>
        <v/>
      </c>
      <c r="AD67" s="55" t="str">
        <f t="shared" si="513"/>
        <v/>
      </c>
      <c r="AE67" s="55" t="str">
        <f t="shared" si="513"/>
        <v/>
      </c>
      <c r="AF67" s="55" t="str">
        <f t="shared" si="513"/>
        <v/>
      </c>
      <c r="AG67" s="55" t="str">
        <f t="shared" si="513"/>
        <v/>
      </c>
      <c r="AH67" s="55" t="str">
        <f t="shared" si="513"/>
        <v/>
      </c>
      <c r="AI67" s="55" t="str">
        <f t="shared" si="513"/>
        <v/>
      </c>
      <c r="AJ67" s="55" t="str">
        <f t="shared" si="513"/>
        <v/>
      </c>
      <c r="AK67" s="55" t="str">
        <f t="shared" si="513"/>
        <v/>
      </c>
      <c r="AL67" s="55" t="str">
        <f t="shared" si="513"/>
        <v/>
      </c>
      <c r="AM67" s="55" t="str">
        <f t="shared" si="513"/>
        <v/>
      </c>
      <c r="AN67" s="55" t="str">
        <f t="shared" si="513"/>
        <v/>
      </c>
      <c r="AO67" s="55" t="str">
        <f t="shared" si="513"/>
        <v/>
      </c>
      <c r="AP67" s="55" t="str">
        <f t="shared" si="513"/>
        <v/>
      </c>
      <c r="AQ67" s="55" t="str">
        <f t="shared" si="513"/>
        <v/>
      </c>
      <c r="AR67" s="55" t="str">
        <f t="shared" si="513"/>
        <v/>
      </c>
      <c r="AS67" s="55" t="str">
        <f t="shared" si="513"/>
        <v/>
      </c>
      <c r="AT67" s="55" t="str">
        <f t="shared" si="513"/>
        <v/>
      </c>
      <c r="AU67" s="55" t="str">
        <f t="shared" si="513"/>
        <v/>
      </c>
      <c r="AV67" s="55" t="str">
        <f t="shared" si="513"/>
        <v/>
      </c>
      <c r="AW67" s="55" t="str">
        <f t="shared" si="513"/>
        <v/>
      </c>
      <c r="AX67" s="55" t="str">
        <f t="shared" si="513"/>
        <v/>
      </c>
      <c r="AY67" s="55" t="str">
        <f t="shared" si="513"/>
        <v/>
      </c>
      <c r="AZ67" s="55" t="str">
        <f t="shared" si="513"/>
        <v/>
      </c>
      <c r="BA67" s="55" t="str">
        <f t="shared" si="513"/>
        <v/>
      </c>
      <c r="BB67" s="55" t="str">
        <f t="shared" si="513"/>
        <v/>
      </c>
      <c r="BC67" s="55" t="str">
        <f t="shared" si="513"/>
        <v/>
      </c>
      <c r="BD67" s="55" t="str">
        <f t="shared" si="513"/>
        <v/>
      </c>
      <c r="BE67" s="55" t="str">
        <f>IFERROR(IF($Y$2="DAILY",BD67+1,""),"")</f>
        <v/>
      </c>
      <c r="BF67" s="55" t="str">
        <f t="shared" si="473"/>
        <v/>
      </c>
      <c r="BG67" s="55" t="str">
        <f t="shared" si="474"/>
        <v/>
      </c>
      <c r="BH67" s="55" t="str">
        <f t="shared" si="475"/>
        <v/>
      </c>
      <c r="BI67" s="55" t="str">
        <f t="shared" si="476"/>
        <v/>
      </c>
      <c r="BJ67" s="55" t="str">
        <f t="shared" si="477"/>
        <v/>
      </c>
      <c r="BK67" s="55" t="str">
        <f t="shared" si="478"/>
        <v/>
      </c>
      <c r="BL67" s="55" t="str">
        <f t="shared" si="479"/>
        <v/>
      </c>
      <c r="BM67" s="55" t="str">
        <f t="shared" si="480"/>
        <v/>
      </c>
      <c r="BN67" s="55" t="str">
        <f t="shared" si="481"/>
        <v/>
      </c>
      <c r="BO67" s="55" t="str">
        <f t="shared" si="482"/>
        <v/>
      </c>
      <c r="BP67" s="55" t="str">
        <f t="shared" si="483"/>
        <v/>
      </c>
      <c r="BQ67" s="55" t="str">
        <f t="shared" si="484"/>
        <v/>
      </c>
      <c r="BR67" s="55" t="str">
        <f t="shared" si="485"/>
        <v/>
      </c>
      <c r="BS67" s="55" t="str">
        <f t="shared" si="486"/>
        <v/>
      </c>
      <c r="BT67" s="55" t="str">
        <f t="shared" si="487"/>
        <v/>
      </c>
      <c r="BU67" s="55" t="str">
        <f t="shared" si="488"/>
        <v/>
      </c>
      <c r="BV67" s="55" t="str">
        <f t="shared" si="489"/>
        <v/>
      </c>
      <c r="BW67" s="55" t="str">
        <f t="shared" si="490"/>
        <v/>
      </c>
      <c r="BX67" s="55" t="str">
        <f t="shared" si="491"/>
        <v/>
      </c>
      <c r="BY67" s="55" t="str">
        <f t="shared" si="492"/>
        <v/>
      </c>
      <c r="BZ67" s="55" t="str">
        <f t="shared" si="493"/>
        <v/>
      </c>
      <c r="CA67" s="55" t="str">
        <f t="shared" si="494"/>
        <v/>
      </c>
      <c r="CB67" s="55" t="str">
        <f t="shared" si="495"/>
        <v/>
      </c>
      <c r="CC67" s="55" t="str">
        <f t="shared" si="496"/>
        <v/>
      </c>
      <c r="CD67" s="55" t="str">
        <f t="shared" si="497"/>
        <v/>
      </c>
      <c r="CE67" s="55" t="str">
        <f t="shared" si="498"/>
        <v/>
      </c>
      <c r="CF67" s="55" t="str">
        <f t="shared" si="499"/>
        <v/>
      </c>
      <c r="CG67" s="55" t="str">
        <f t="shared" si="500"/>
        <v/>
      </c>
      <c r="CH67" s="55" t="str">
        <f t="shared" si="501"/>
        <v/>
      </c>
      <c r="CI67" s="55" t="str">
        <f t="shared" si="502"/>
        <v/>
      </c>
      <c r="CJ67" s="55" t="str">
        <f t="shared" si="503"/>
        <v/>
      </c>
      <c r="CK67" s="55" t="str">
        <f t="shared" si="504"/>
        <v/>
      </c>
      <c r="CL67" s="55" t="str">
        <f t="shared" si="505"/>
        <v/>
      </c>
      <c r="CM67" s="55" t="str">
        <f t="shared" si="506"/>
        <v/>
      </c>
      <c r="CN67" s="55" t="str">
        <f t="shared" si="507"/>
        <v/>
      </c>
      <c r="CO67" s="55" t="str">
        <f t="shared" si="508"/>
        <v/>
      </c>
      <c r="CP67" s="56" t="str">
        <f>IFERROR(IF($Y$2="DAILY",DATE(B65,1,1)-WEEKDAY(DATE(B65,1,1))+39*7,DATE(CR67,1,1)-WEEKDAY(DATE(CR67,1,1))+39*7),"")</f>
        <v/>
      </c>
      <c r="CQ67" s="3"/>
      <c r="CR67" s="3" t="str">
        <f>B21</f>
        <v/>
      </c>
    </row>
    <row r="68" spans="1:96" ht="21" customHeight="1" x14ac:dyDescent="0.25">
      <c r="A68" s="48" t="str">
        <f>IFERROR(IF($Y$2="DAILY","","57-58"),"")</f>
        <v/>
      </c>
      <c r="B68" s="49" t="str">
        <f>IFERROR(IF($Y$2="DAILY","",$B$10+58),"")</f>
        <v/>
      </c>
      <c r="C68" s="57">
        <f t="shared" ref="C68" si="514">IF($Y$2="DAILY",4,"")</f>
        <v>4</v>
      </c>
      <c r="D68" s="54" t="str">
        <f>IFERROR(IF($Y$2="DAILY",CP67+1,IF(AND(MONTH(DATE(B68-1,2,29))=2,WEEKDAY(DATE(B68-1,1,1))=7),DATE(B68-1,12,30),"")),"")</f>
        <v/>
      </c>
      <c r="E68" s="55" t="str">
        <f>IFERROR(IF($Y$2="DAILY",D68+1,DATE(B68,1,1)-WEEKDAY(DATE(B68,1,1),1)+7),"")</f>
        <v/>
      </c>
      <c r="F68" s="55" t="str">
        <f t="shared" si="510"/>
        <v/>
      </c>
      <c r="G68" s="55" t="str">
        <f t="shared" si="510"/>
        <v/>
      </c>
      <c r="H68" s="55" t="str">
        <f t="shared" si="510"/>
        <v/>
      </c>
      <c r="I68" s="55" t="str">
        <f t="shared" si="510"/>
        <v/>
      </c>
      <c r="J68" s="55" t="str">
        <f t="shared" si="510"/>
        <v/>
      </c>
      <c r="K68" s="55" t="str">
        <f t="shared" ref="K68:BD68" si="515">IFERROR(IF($Y$2="DAILY",J68+1,J68+7),"")</f>
        <v/>
      </c>
      <c r="L68" s="55" t="str">
        <f t="shared" si="515"/>
        <v/>
      </c>
      <c r="M68" s="55" t="str">
        <f t="shared" si="515"/>
        <v/>
      </c>
      <c r="N68" s="55" t="str">
        <f t="shared" si="515"/>
        <v/>
      </c>
      <c r="O68" s="55" t="str">
        <f t="shared" si="515"/>
        <v/>
      </c>
      <c r="P68" s="55" t="str">
        <f t="shared" si="515"/>
        <v/>
      </c>
      <c r="Q68" s="55" t="str">
        <f t="shared" si="515"/>
        <v/>
      </c>
      <c r="R68" s="55" t="str">
        <f t="shared" si="515"/>
        <v/>
      </c>
      <c r="S68" s="55" t="str">
        <f t="shared" si="515"/>
        <v/>
      </c>
      <c r="T68" s="55" t="str">
        <f t="shared" si="515"/>
        <v/>
      </c>
      <c r="U68" s="55" t="str">
        <f t="shared" si="515"/>
        <v/>
      </c>
      <c r="V68" s="55" t="str">
        <f t="shared" si="515"/>
        <v/>
      </c>
      <c r="W68" s="55" t="str">
        <f t="shared" si="515"/>
        <v/>
      </c>
      <c r="X68" s="55" t="str">
        <f t="shared" si="515"/>
        <v/>
      </c>
      <c r="Y68" s="55" t="str">
        <f t="shared" si="515"/>
        <v/>
      </c>
      <c r="Z68" s="55" t="str">
        <f t="shared" si="515"/>
        <v/>
      </c>
      <c r="AA68" s="55" t="str">
        <f t="shared" si="515"/>
        <v/>
      </c>
      <c r="AB68" s="55" t="str">
        <f t="shared" si="515"/>
        <v/>
      </c>
      <c r="AC68" s="55" t="str">
        <f t="shared" si="515"/>
        <v/>
      </c>
      <c r="AD68" s="55" t="str">
        <f t="shared" si="515"/>
        <v/>
      </c>
      <c r="AE68" s="55" t="str">
        <f t="shared" si="515"/>
        <v/>
      </c>
      <c r="AF68" s="55" t="str">
        <f t="shared" si="515"/>
        <v/>
      </c>
      <c r="AG68" s="55" t="str">
        <f t="shared" si="515"/>
        <v/>
      </c>
      <c r="AH68" s="55" t="str">
        <f t="shared" si="515"/>
        <v/>
      </c>
      <c r="AI68" s="55" t="str">
        <f t="shared" si="515"/>
        <v/>
      </c>
      <c r="AJ68" s="55" t="str">
        <f t="shared" si="515"/>
        <v/>
      </c>
      <c r="AK68" s="55" t="str">
        <f t="shared" si="515"/>
        <v/>
      </c>
      <c r="AL68" s="55" t="str">
        <f t="shared" si="515"/>
        <v/>
      </c>
      <c r="AM68" s="55" t="str">
        <f t="shared" si="515"/>
        <v/>
      </c>
      <c r="AN68" s="55" t="str">
        <f t="shared" si="515"/>
        <v/>
      </c>
      <c r="AO68" s="55" t="str">
        <f t="shared" si="515"/>
        <v/>
      </c>
      <c r="AP68" s="55" t="str">
        <f t="shared" si="515"/>
        <v/>
      </c>
      <c r="AQ68" s="55" t="str">
        <f t="shared" si="515"/>
        <v/>
      </c>
      <c r="AR68" s="55" t="str">
        <f t="shared" si="515"/>
        <v/>
      </c>
      <c r="AS68" s="55" t="str">
        <f t="shared" si="515"/>
        <v/>
      </c>
      <c r="AT68" s="55" t="str">
        <f t="shared" si="515"/>
        <v/>
      </c>
      <c r="AU68" s="55" t="str">
        <f t="shared" si="515"/>
        <v/>
      </c>
      <c r="AV68" s="55" t="str">
        <f t="shared" si="515"/>
        <v/>
      </c>
      <c r="AW68" s="55" t="str">
        <f t="shared" si="515"/>
        <v/>
      </c>
      <c r="AX68" s="55" t="str">
        <f t="shared" si="515"/>
        <v/>
      </c>
      <c r="AY68" s="55" t="str">
        <f t="shared" si="515"/>
        <v/>
      </c>
      <c r="AZ68" s="55" t="str">
        <f t="shared" si="515"/>
        <v/>
      </c>
      <c r="BA68" s="55" t="str">
        <f t="shared" si="515"/>
        <v/>
      </c>
      <c r="BB68" s="55" t="str">
        <f t="shared" si="515"/>
        <v/>
      </c>
      <c r="BC68" s="55" t="str">
        <f t="shared" si="515"/>
        <v/>
      </c>
      <c r="BD68" s="55" t="str">
        <f t="shared" si="515"/>
        <v/>
      </c>
      <c r="BE68" s="55" t="str">
        <f>IFERROR(IF($Y$2="DAILY",BD68+1,""),"")</f>
        <v/>
      </c>
      <c r="BF68" s="55" t="str">
        <f t="shared" si="473"/>
        <v/>
      </c>
      <c r="BG68" s="55" t="str">
        <f t="shared" si="474"/>
        <v/>
      </c>
      <c r="BH68" s="55" t="str">
        <f t="shared" si="475"/>
        <v/>
      </c>
      <c r="BI68" s="55" t="str">
        <f t="shared" si="476"/>
        <v/>
      </c>
      <c r="BJ68" s="55" t="str">
        <f t="shared" si="477"/>
        <v/>
      </c>
      <c r="BK68" s="55" t="str">
        <f t="shared" si="478"/>
        <v/>
      </c>
      <c r="BL68" s="55" t="str">
        <f t="shared" si="479"/>
        <v/>
      </c>
      <c r="BM68" s="55" t="str">
        <f t="shared" si="480"/>
        <v/>
      </c>
      <c r="BN68" s="55" t="str">
        <f t="shared" si="481"/>
        <v/>
      </c>
      <c r="BO68" s="55" t="str">
        <f t="shared" si="482"/>
        <v/>
      </c>
      <c r="BP68" s="55" t="str">
        <f t="shared" si="483"/>
        <v/>
      </c>
      <c r="BQ68" s="55" t="str">
        <f t="shared" si="484"/>
        <v/>
      </c>
      <c r="BR68" s="55" t="str">
        <f t="shared" si="485"/>
        <v/>
      </c>
      <c r="BS68" s="55" t="str">
        <f t="shared" si="486"/>
        <v/>
      </c>
      <c r="BT68" s="55" t="str">
        <f t="shared" si="487"/>
        <v/>
      </c>
      <c r="BU68" s="55" t="str">
        <f t="shared" si="488"/>
        <v/>
      </c>
      <c r="BV68" s="55" t="str">
        <f t="shared" si="489"/>
        <v/>
      </c>
      <c r="BW68" s="55" t="str">
        <f t="shared" si="490"/>
        <v/>
      </c>
      <c r="BX68" s="55" t="str">
        <f t="shared" si="491"/>
        <v/>
      </c>
      <c r="BY68" s="55" t="str">
        <f t="shared" si="492"/>
        <v/>
      </c>
      <c r="BZ68" s="55" t="str">
        <f t="shared" si="493"/>
        <v/>
      </c>
      <c r="CA68" s="55" t="str">
        <f t="shared" si="494"/>
        <v/>
      </c>
      <c r="CB68" s="55" t="str">
        <f t="shared" si="495"/>
        <v/>
      </c>
      <c r="CC68" s="55" t="str">
        <f t="shared" si="496"/>
        <v/>
      </c>
      <c r="CD68" s="55" t="str">
        <f t="shared" si="497"/>
        <v/>
      </c>
      <c r="CE68" s="55" t="str">
        <f t="shared" si="498"/>
        <v/>
      </c>
      <c r="CF68" s="55" t="str">
        <f t="shared" si="499"/>
        <v/>
      </c>
      <c r="CG68" s="55" t="str">
        <f t="shared" si="500"/>
        <v/>
      </c>
      <c r="CH68" s="55" t="str">
        <f t="shared" si="501"/>
        <v/>
      </c>
      <c r="CI68" s="55" t="str">
        <f t="shared" si="502"/>
        <v/>
      </c>
      <c r="CJ68" s="55" t="str">
        <f t="shared" si="503"/>
        <v/>
      </c>
      <c r="CK68" s="55" t="str">
        <f t="shared" si="504"/>
        <v/>
      </c>
      <c r="CL68" s="55" t="str">
        <f t="shared" si="505"/>
        <v/>
      </c>
      <c r="CM68" s="55" t="str">
        <f t="shared" si="506"/>
        <v/>
      </c>
      <c r="CN68" s="55" t="str">
        <f t="shared" si="507"/>
        <v/>
      </c>
      <c r="CO68" s="55" t="str">
        <f t="shared" si="508"/>
        <v/>
      </c>
      <c r="CP68" s="56" t="str">
        <f>IFERROR(IF($Y$2="DAILY",DATE(B65,1,1)-WEEKDAY(DATE(B65,1,1))+52*7,DATE(CR68,1,1)-WEEKDAY(DATE(CR68,1,1))+52*7),"")</f>
        <v/>
      </c>
      <c r="CQ68" s="3"/>
      <c r="CR68" s="3" t="str">
        <f>B21</f>
        <v/>
      </c>
    </row>
    <row r="69" spans="1:96" ht="21" customHeight="1" x14ac:dyDescent="0.25">
      <c r="A69" s="48" t="str">
        <f>IFERROR(IF($Y$2="DAILY","","58-59"),"")</f>
        <v/>
      </c>
      <c r="B69" s="49" t="str">
        <f>IFERROR(IF($Y$2="DAILY","",$B$10+59),"")</f>
        <v/>
      </c>
      <c r="C69" s="58"/>
      <c r="D69" s="54" t="str">
        <f>IFERROR(IF($Y$2="DAILY",IF(AND(MONTH(DATE(B65,2,29))=2,WEEKDAY(DATE(B65,1,1))=7),DATE(B65,12,24),""),IF(AND(MONTH(DATE(B69-1,2,29))=2,WEEKDAY(DATE(B69-1,1,1))=7),DATE(B69-1,12,30),"")),"")</f>
        <v/>
      </c>
      <c r="E69" s="55" t="str">
        <f>IFERROR(IF($Y$2="DAILY",IF(AND(MONTH(DATE(B65,2,29))=2,WEEKDAY(DATE(B65,1,1))=7),DATE(B65,12,25),""),DATE(B69,1,1)-WEEKDAY(DATE(B69,1,1),1)+7),"")</f>
        <v/>
      </c>
      <c r="F69" s="55" t="str">
        <f>IFERROR(IF($Y$2="DAILY",IF(AND(MONTH(DATE(B65,2,29))=2,WEEKDAY(DATE(B65,1,1))=7),DATE(B65,12,26),""),E69+7),"")</f>
        <v/>
      </c>
      <c r="G69" s="55" t="str">
        <f>IFERROR(IF($Y$2="DAILY",IF(AND(MONTH(DATE(B65,2,29))=2,WEEKDAY(DATE(B65,1,1))=7),DATE(B65,12,27),""),F69+7),"")</f>
        <v/>
      </c>
      <c r="H69" s="55" t="str">
        <f>IFERROR(IF($Y$2="DAILY",IF(AND(MONTH(DATE(B65,2,29))=2,WEEKDAY(DATE(B65,1,1))=7),DATE(B65,12,28),""),G69+7),"")</f>
        <v/>
      </c>
      <c r="I69" s="55" t="str">
        <f>IFERROR(IF($Y$2="DAILY",IF(AND(MONTH(DATE(B65,2,29))=2,WEEKDAY(DATE(B65,1,1))=7),DATE(B65,12,29),""),H69+7),"")</f>
        <v/>
      </c>
      <c r="J69" s="55" t="str">
        <f>IFERROR(IF($Y$2="DAILY",IF(AND(MONTH(DATE(B65,2,29))=2,WEEKDAY(DATE(B65,1,1))=7),DATE(B65,12,30),""),I69+7),"")</f>
        <v/>
      </c>
      <c r="K69" s="55" t="str">
        <f>IFERROR(IF($Y$2="DAILY","",J69+7),"")</f>
        <v/>
      </c>
      <c r="L69" s="55" t="str">
        <f>IFERROR(IF($Y$2="DAILY","",K69+7),"")</f>
        <v/>
      </c>
      <c r="M69" s="55" t="str">
        <f t="shared" ref="M69:BD69" si="516">IFERROR(IF($Y$2="DAILY","",L69+7),"")</f>
        <v/>
      </c>
      <c r="N69" s="55" t="str">
        <f t="shared" si="516"/>
        <v/>
      </c>
      <c r="O69" s="55" t="str">
        <f t="shared" si="516"/>
        <v/>
      </c>
      <c r="P69" s="55" t="str">
        <f t="shared" si="516"/>
        <v/>
      </c>
      <c r="Q69" s="55" t="str">
        <f t="shared" si="516"/>
        <v/>
      </c>
      <c r="R69" s="55" t="str">
        <f t="shared" si="516"/>
        <v/>
      </c>
      <c r="S69" s="55" t="str">
        <f t="shared" si="516"/>
        <v/>
      </c>
      <c r="T69" s="55" t="str">
        <f t="shared" si="516"/>
        <v/>
      </c>
      <c r="U69" s="55" t="str">
        <f t="shared" si="516"/>
        <v/>
      </c>
      <c r="V69" s="55" t="str">
        <f t="shared" si="516"/>
        <v/>
      </c>
      <c r="W69" s="55" t="str">
        <f t="shared" si="516"/>
        <v/>
      </c>
      <c r="X69" s="55" t="str">
        <f t="shared" si="516"/>
        <v/>
      </c>
      <c r="Y69" s="55" t="str">
        <f t="shared" si="516"/>
        <v/>
      </c>
      <c r="Z69" s="55" t="str">
        <f t="shared" si="516"/>
        <v/>
      </c>
      <c r="AA69" s="55" t="str">
        <f t="shared" si="516"/>
        <v/>
      </c>
      <c r="AB69" s="55" t="str">
        <f t="shared" si="516"/>
        <v/>
      </c>
      <c r="AC69" s="55" t="str">
        <f t="shared" si="516"/>
        <v/>
      </c>
      <c r="AD69" s="55" t="str">
        <f t="shared" si="516"/>
        <v/>
      </c>
      <c r="AE69" s="55" t="str">
        <f t="shared" si="516"/>
        <v/>
      </c>
      <c r="AF69" s="55" t="str">
        <f t="shared" si="516"/>
        <v/>
      </c>
      <c r="AG69" s="55" t="str">
        <f t="shared" si="516"/>
        <v/>
      </c>
      <c r="AH69" s="55" t="str">
        <f t="shared" si="516"/>
        <v/>
      </c>
      <c r="AI69" s="55" t="str">
        <f t="shared" si="516"/>
        <v/>
      </c>
      <c r="AJ69" s="55" t="str">
        <f t="shared" si="516"/>
        <v/>
      </c>
      <c r="AK69" s="55" t="str">
        <f t="shared" si="516"/>
        <v/>
      </c>
      <c r="AL69" s="55" t="str">
        <f t="shared" si="516"/>
        <v/>
      </c>
      <c r="AM69" s="55" t="str">
        <f t="shared" si="516"/>
        <v/>
      </c>
      <c r="AN69" s="55" t="str">
        <f t="shared" si="516"/>
        <v/>
      </c>
      <c r="AO69" s="55" t="str">
        <f t="shared" si="516"/>
        <v/>
      </c>
      <c r="AP69" s="55" t="str">
        <f t="shared" si="516"/>
        <v/>
      </c>
      <c r="AQ69" s="55" t="str">
        <f t="shared" si="516"/>
        <v/>
      </c>
      <c r="AR69" s="55" t="str">
        <f t="shared" si="516"/>
        <v/>
      </c>
      <c r="AS69" s="55" t="str">
        <f t="shared" si="516"/>
        <v/>
      </c>
      <c r="AT69" s="55" t="str">
        <f t="shared" si="516"/>
        <v/>
      </c>
      <c r="AU69" s="55" t="str">
        <f t="shared" si="516"/>
        <v/>
      </c>
      <c r="AV69" s="55" t="str">
        <f t="shared" si="516"/>
        <v/>
      </c>
      <c r="AW69" s="55" t="str">
        <f t="shared" si="516"/>
        <v/>
      </c>
      <c r="AX69" s="55" t="str">
        <f t="shared" si="516"/>
        <v/>
      </c>
      <c r="AY69" s="55" t="str">
        <f t="shared" si="516"/>
        <v/>
      </c>
      <c r="AZ69" s="55" t="str">
        <f t="shared" si="516"/>
        <v/>
      </c>
      <c r="BA69" s="55" t="str">
        <f t="shared" si="516"/>
        <v/>
      </c>
      <c r="BB69" s="55" t="str">
        <f t="shared" si="516"/>
        <v/>
      </c>
      <c r="BC69" s="55" t="str">
        <f t="shared" si="516"/>
        <v/>
      </c>
      <c r="BD69" s="55" t="str">
        <f t="shared" si="516"/>
        <v/>
      </c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6"/>
      <c r="CQ69" s="3"/>
      <c r="CR69" s="3" t="str">
        <f>B21</f>
        <v/>
      </c>
    </row>
    <row r="70" spans="1:96" ht="21" customHeight="1" x14ac:dyDescent="0.25">
      <c r="A70" s="48" t="str">
        <f>IFERROR(IF($Y$2="DAILY","11-12","59-60"),"")</f>
        <v>11-12</v>
      </c>
      <c r="B70" s="49" t="str">
        <f>IFERROR(IF($Y$2="DAILY",$B$10+12,$B$10+60),"")</f>
        <v/>
      </c>
      <c r="C70" s="57">
        <f t="shared" ref="C70" si="517">IF($Y$2="DAILY",1,"")</f>
        <v>1</v>
      </c>
      <c r="D70" s="54" t="str">
        <f>IFERROR(IF($Y$2="DAILY",DATE(B70,1,1)-WEEKDAY(DATE(B70,1,1),1)+1,IF(AND(MONTH(DATE(B70-1,2,29))=2,WEEKDAY(DATE(B70-1,1,1))=7),DATE(B70-1,12,30),"")),"")</f>
        <v/>
      </c>
      <c r="E70" s="55" t="str">
        <f>IFERROR(IF($Y$2="DAILY",DATE(B70,1,1)-WEEKDAY(DATE(B70,1,1),1)+2,DATE(B70,1,1)-WEEKDAY(DATE(B70,1,1),1)+7),"")</f>
        <v/>
      </c>
      <c r="F70" s="55" t="str">
        <f>IFERROR(IF($Y$2="DAILY",DATE(B70,1,1)-WEEKDAY(DATE(B70,1,1),1)+3,E70+7),"")</f>
        <v/>
      </c>
      <c r="G70" s="55" t="str">
        <f>IFERROR(IF($Y$2="DAILY",DATE(B70,1,1)-WEEKDAY(DATE(B70,1,1),1)+4,F70+7),"")</f>
        <v/>
      </c>
      <c r="H70" s="55" t="str">
        <f>IFERROR(IF($Y$2="DAILY",DATE(B70,1,1)-WEEKDAY(DATE(B70,1,1),1)+5,G70+7),"")</f>
        <v/>
      </c>
      <c r="I70" s="55" t="str">
        <f>IFERROR(IF($Y$2="DAILY",DATE(B70,1,1)-WEEKDAY(DATE(B70,1,1),1)+6,H70+7),"")</f>
        <v/>
      </c>
      <c r="J70" s="55" t="str">
        <f>IFERROR(IF($Y$2="DAILY",DATE(B70,1,1)-WEEKDAY(DATE(B70,1,1),1)+7,I70+7),"")</f>
        <v/>
      </c>
      <c r="K70" s="55" t="str">
        <f t="shared" ref="K70:BD70" si="518">IFERROR(IF($Y$2="DAILY",J70+1,J70+7),"")</f>
        <v/>
      </c>
      <c r="L70" s="55" t="str">
        <f t="shared" si="518"/>
        <v/>
      </c>
      <c r="M70" s="55" t="str">
        <f t="shared" si="518"/>
        <v/>
      </c>
      <c r="N70" s="55" t="str">
        <f t="shared" si="518"/>
        <v/>
      </c>
      <c r="O70" s="55" t="str">
        <f t="shared" si="518"/>
        <v/>
      </c>
      <c r="P70" s="55" t="str">
        <f t="shared" si="518"/>
        <v/>
      </c>
      <c r="Q70" s="55" t="str">
        <f t="shared" si="518"/>
        <v/>
      </c>
      <c r="R70" s="55" t="str">
        <f t="shared" si="518"/>
        <v/>
      </c>
      <c r="S70" s="55" t="str">
        <f t="shared" si="518"/>
        <v/>
      </c>
      <c r="T70" s="55" t="str">
        <f t="shared" si="518"/>
        <v/>
      </c>
      <c r="U70" s="55" t="str">
        <f t="shared" si="518"/>
        <v/>
      </c>
      <c r="V70" s="55" t="str">
        <f t="shared" si="518"/>
        <v/>
      </c>
      <c r="W70" s="55" t="str">
        <f t="shared" si="518"/>
        <v/>
      </c>
      <c r="X70" s="55" t="str">
        <f t="shared" si="518"/>
        <v/>
      </c>
      <c r="Y70" s="55" t="str">
        <f t="shared" si="518"/>
        <v/>
      </c>
      <c r="Z70" s="55" t="str">
        <f t="shared" si="518"/>
        <v/>
      </c>
      <c r="AA70" s="55" t="str">
        <f t="shared" si="518"/>
        <v/>
      </c>
      <c r="AB70" s="55" t="str">
        <f t="shared" si="518"/>
        <v/>
      </c>
      <c r="AC70" s="55" t="str">
        <f t="shared" si="518"/>
        <v/>
      </c>
      <c r="AD70" s="55" t="str">
        <f t="shared" si="518"/>
        <v/>
      </c>
      <c r="AE70" s="55" t="str">
        <f t="shared" si="518"/>
        <v/>
      </c>
      <c r="AF70" s="55" t="str">
        <f t="shared" si="518"/>
        <v/>
      </c>
      <c r="AG70" s="55" t="str">
        <f t="shared" si="518"/>
        <v/>
      </c>
      <c r="AH70" s="55" t="str">
        <f t="shared" si="518"/>
        <v/>
      </c>
      <c r="AI70" s="55" t="str">
        <f t="shared" si="518"/>
        <v/>
      </c>
      <c r="AJ70" s="55" t="str">
        <f t="shared" si="518"/>
        <v/>
      </c>
      <c r="AK70" s="55" t="str">
        <f t="shared" si="518"/>
        <v/>
      </c>
      <c r="AL70" s="55" t="str">
        <f t="shared" si="518"/>
        <v/>
      </c>
      <c r="AM70" s="55" t="str">
        <f t="shared" si="518"/>
        <v/>
      </c>
      <c r="AN70" s="55" t="str">
        <f t="shared" si="518"/>
        <v/>
      </c>
      <c r="AO70" s="55" t="str">
        <f t="shared" si="518"/>
        <v/>
      </c>
      <c r="AP70" s="55" t="str">
        <f t="shared" si="518"/>
        <v/>
      </c>
      <c r="AQ70" s="55" t="str">
        <f t="shared" si="518"/>
        <v/>
      </c>
      <c r="AR70" s="55" t="str">
        <f t="shared" si="518"/>
        <v/>
      </c>
      <c r="AS70" s="55" t="str">
        <f t="shared" si="518"/>
        <v/>
      </c>
      <c r="AT70" s="55" t="str">
        <f t="shared" si="518"/>
        <v/>
      </c>
      <c r="AU70" s="55" t="str">
        <f t="shared" si="518"/>
        <v/>
      </c>
      <c r="AV70" s="55" t="str">
        <f t="shared" si="518"/>
        <v/>
      </c>
      <c r="AW70" s="55" t="str">
        <f t="shared" si="518"/>
        <v/>
      </c>
      <c r="AX70" s="55" t="str">
        <f t="shared" si="518"/>
        <v/>
      </c>
      <c r="AY70" s="55" t="str">
        <f t="shared" si="518"/>
        <v/>
      </c>
      <c r="AZ70" s="55" t="str">
        <f t="shared" si="518"/>
        <v/>
      </c>
      <c r="BA70" s="55" t="str">
        <f t="shared" si="518"/>
        <v/>
      </c>
      <c r="BB70" s="55" t="str">
        <f t="shared" si="518"/>
        <v/>
      </c>
      <c r="BC70" s="55" t="str">
        <f t="shared" si="518"/>
        <v/>
      </c>
      <c r="BD70" s="55" t="str">
        <f t="shared" si="518"/>
        <v/>
      </c>
      <c r="BE70" s="55" t="str">
        <f>IFERROR(IF($Y$2="DAILY",BD70+1,""),"")</f>
        <v/>
      </c>
      <c r="BF70" s="55" t="str">
        <f t="shared" ref="BF70:BF73" si="519">IFERROR(BE70+1,"")</f>
        <v/>
      </c>
      <c r="BG70" s="55" t="str">
        <f t="shared" ref="BG70:BG73" si="520">IFERROR(BF70+1,"")</f>
        <v/>
      </c>
      <c r="BH70" s="55" t="str">
        <f t="shared" ref="BH70:BH73" si="521">IFERROR(BG70+1,"")</f>
        <v/>
      </c>
      <c r="BI70" s="55" t="str">
        <f t="shared" ref="BI70:BI73" si="522">IFERROR(BH70+1,"")</f>
        <v/>
      </c>
      <c r="BJ70" s="55" t="str">
        <f t="shared" ref="BJ70:BJ73" si="523">IFERROR(BI70+1,"")</f>
        <v/>
      </c>
      <c r="BK70" s="55" t="str">
        <f t="shared" ref="BK70:BK73" si="524">IFERROR(BJ70+1,"")</f>
        <v/>
      </c>
      <c r="BL70" s="55" t="str">
        <f t="shared" ref="BL70:BL73" si="525">IFERROR(BK70+1,"")</f>
        <v/>
      </c>
      <c r="BM70" s="55" t="str">
        <f t="shared" ref="BM70:BM73" si="526">IFERROR(BL70+1,"")</f>
        <v/>
      </c>
      <c r="BN70" s="55" t="str">
        <f t="shared" ref="BN70:BN73" si="527">IFERROR(BM70+1,"")</f>
        <v/>
      </c>
      <c r="BO70" s="55" t="str">
        <f t="shared" ref="BO70:BO73" si="528">IFERROR(BN70+1,"")</f>
        <v/>
      </c>
      <c r="BP70" s="55" t="str">
        <f t="shared" ref="BP70:BP73" si="529">IFERROR(BO70+1,"")</f>
        <v/>
      </c>
      <c r="BQ70" s="55" t="str">
        <f t="shared" ref="BQ70:BQ73" si="530">IFERROR(BP70+1,"")</f>
        <v/>
      </c>
      <c r="BR70" s="55" t="str">
        <f t="shared" ref="BR70:BR73" si="531">IFERROR(BQ70+1,"")</f>
        <v/>
      </c>
      <c r="BS70" s="55" t="str">
        <f t="shared" ref="BS70:BS73" si="532">IFERROR(BR70+1,"")</f>
        <v/>
      </c>
      <c r="BT70" s="55" t="str">
        <f t="shared" ref="BT70:BT73" si="533">IFERROR(BS70+1,"")</f>
        <v/>
      </c>
      <c r="BU70" s="55" t="str">
        <f t="shared" ref="BU70:BU73" si="534">IFERROR(BT70+1,"")</f>
        <v/>
      </c>
      <c r="BV70" s="55" t="str">
        <f t="shared" ref="BV70:BV73" si="535">IFERROR(BU70+1,"")</f>
        <v/>
      </c>
      <c r="BW70" s="55" t="str">
        <f t="shared" ref="BW70:BW73" si="536">IFERROR(BV70+1,"")</f>
        <v/>
      </c>
      <c r="BX70" s="55" t="str">
        <f t="shared" ref="BX70:BX73" si="537">IFERROR(BW70+1,"")</f>
        <v/>
      </c>
      <c r="BY70" s="55" t="str">
        <f t="shared" ref="BY70:BY73" si="538">IFERROR(BX70+1,"")</f>
        <v/>
      </c>
      <c r="BZ70" s="55" t="str">
        <f t="shared" ref="BZ70:BZ73" si="539">IFERROR(BY70+1,"")</f>
        <v/>
      </c>
      <c r="CA70" s="55" t="str">
        <f t="shared" ref="CA70:CA73" si="540">IFERROR(BZ70+1,"")</f>
        <v/>
      </c>
      <c r="CB70" s="55" t="str">
        <f t="shared" ref="CB70:CB73" si="541">IFERROR(CA70+1,"")</f>
        <v/>
      </c>
      <c r="CC70" s="55" t="str">
        <f t="shared" ref="CC70:CC73" si="542">IFERROR(CB70+1,"")</f>
        <v/>
      </c>
      <c r="CD70" s="55" t="str">
        <f t="shared" ref="CD70:CD73" si="543">IFERROR(CC70+1,"")</f>
        <v/>
      </c>
      <c r="CE70" s="55" t="str">
        <f t="shared" ref="CE70:CE73" si="544">IFERROR(CD70+1,"")</f>
        <v/>
      </c>
      <c r="CF70" s="55" t="str">
        <f t="shared" ref="CF70:CF73" si="545">IFERROR(CE70+1,"")</f>
        <v/>
      </c>
      <c r="CG70" s="55" t="str">
        <f t="shared" ref="CG70:CG73" si="546">IFERROR(CF70+1,"")</f>
        <v/>
      </c>
      <c r="CH70" s="55" t="str">
        <f t="shared" ref="CH70:CH73" si="547">IFERROR(CG70+1,"")</f>
        <v/>
      </c>
      <c r="CI70" s="55" t="str">
        <f t="shared" ref="CI70:CI73" si="548">IFERROR(CH70+1,"")</f>
        <v/>
      </c>
      <c r="CJ70" s="55" t="str">
        <f t="shared" ref="CJ70:CJ73" si="549">IFERROR(CI70+1,"")</f>
        <v/>
      </c>
      <c r="CK70" s="55" t="str">
        <f t="shared" ref="CK70:CK73" si="550">IFERROR(CJ70+1,"")</f>
        <v/>
      </c>
      <c r="CL70" s="55" t="str">
        <f t="shared" ref="CL70:CL73" si="551">IFERROR(CK70+1,"")</f>
        <v/>
      </c>
      <c r="CM70" s="55" t="str">
        <f t="shared" ref="CM70:CM73" si="552">IFERROR(CL70+1,"")</f>
        <v/>
      </c>
      <c r="CN70" s="55" t="str">
        <f t="shared" ref="CN70:CN73" si="553">IFERROR(CM70+1,"")</f>
        <v/>
      </c>
      <c r="CO70" s="55" t="str">
        <f t="shared" ref="CO70:CO73" si="554">IFERROR(CN70+1,"")</f>
        <v/>
      </c>
      <c r="CP70" s="56" t="str">
        <f>IFERROR(IF($Y$2="DAILY",DATE(B70,1,1)-WEEKDAY(DATE(B70,1,1))+13*7,DATE(CR70,1,1)-WEEKDAY(DATE(CR70,1,1))+13*7),"")</f>
        <v/>
      </c>
      <c r="CQ70" s="3"/>
      <c r="CR70" s="3" t="str">
        <f>B22</f>
        <v/>
      </c>
    </row>
    <row r="71" spans="1:96" ht="21" customHeight="1" x14ac:dyDescent="0.25">
      <c r="A71" s="48" t="str">
        <f>IFERROR(IF($Y$2="DAILY","","60-61"),"")</f>
        <v/>
      </c>
      <c r="B71" s="49" t="str">
        <f>IFERROR(IF($Y$2="DAILY","",$B$10+61),"")</f>
        <v/>
      </c>
      <c r="C71" s="57">
        <f t="shared" ref="C71" si="555">IF($Y$2="DAILY",2,"")</f>
        <v>2</v>
      </c>
      <c r="D71" s="54" t="str">
        <f>IFERROR(IF($Y$2="DAILY",CP70+1,IF(AND(MONTH(DATE(B71-1,2,29))=2,WEEKDAY(DATE(B71-1,1,1))=7),DATE(B71-1,12,30),"")),"")</f>
        <v/>
      </c>
      <c r="E71" s="55" t="str">
        <f>IFERROR(IF($Y$2="DAILY",D71+1,DATE(B71,1,1)-WEEKDAY(DATE(B71,1,1),1)+7),"")</f>
        <v/>
      </c>
      <c r="F71" s="55" t="str">
        <f t="shared" ref="F71:J73" si="556">IFERROR(IF($Y$2="DAILY",E71+1,E71+7),"")</f>
        <v/>
      </c>
      <c r="G71" s="55" t="str">
        <f t="shared" si="556"/>
        <v/>
      </c>
      <c r="H71" s="55" t="str">
        <f t="shared" si="556"/>
        <v/>
      </c>
      <c r="I71" s="55" t="str">
        <f t="shared" si="556"/>
        <v/>
      </c>
      <c r="J71" s="55" t="str">
        <f t="shared" si="556"/>
        <v/>
      </c>
      <c r="K71" s="55" t="str">
        <f t="shared" ref="K71:BD71" si="557">IFERROR(IF($Y$2="DAILY",J71+1,J71+7),"")</f>
        <v/>
      </c>
      <c r="L71" s="55" t="str">
        <f t="shared" si="557"/>
        <v/>
      </c>
      <c r="M71" s="55" t="str">
        <f t="shared" si="557"/>
        <v/>
      </c>
      <c r="N71" s="55" t="str">
        <f t="shared" si="557"/>
        <v/>
      </c>
      <c r="O71" s="55" t="str">
        <f t="shared" si="557"/>
        <v/>
      </c>
      <c r="P71" s="55" t="str">
        <f t="shared" si="557"/>
        <v/>
      </c>
      <c r="Q71" s="55" t="str">
        <f t="shared" si="557"/>
        <v/>
      </c>
      <c r="R71" s="55" t="str">
        <f t="shared" si="557"/>
        <v/>
      </c>
      <c r="S71" s="55" t="str">
        <f t="shared" si="557"/>
        <v/>
      </c>
      <c r="T71" s="55" t="str">
        <f t="shared" si="557"/>
        <v/>
      </c>
      <c r="U71" s="55" t="str">
        <f t="shared" si="557"/>
        <v/>
      </c>
      <c r="V71" s="55" t="str">
        <f t="shared" si="557"/>
        <v/>
      </c>
      <c r="W71" s="55" t="str">
        <f t="shared" si="557"/>
        <v/>
      </c>
      <c r="X71" s="55" t="str">
        <f t="shared" si="557"/>
        <v/>
      </c>
      <c r="Y71" s="55" t="str">
        <f t="shared" si="557"/>
        <v/>
      </c>
      <c r="Z71" s="55" t="str">
        <f t="shared" si="557"/>
        <v/>
      </c>
      <c r="AA71" s="55" t="str">
        <f t="shared" si="557"/>
        <v/>
      </c>
      <c r="AB71" s="55" t="str">
        <f t="shared" si="557"/>
        <v/>
      </c>
      <c r="AC71" s="55" t="str">
        <f t="shared" si="557"/>
        <v/>
      </c>
      <c r="AD71" s="55" t="str">
        <f t="shared" si="557"/>
        <v/>
      </c>
      <c r="AE71" s="55" t="str">
        <f t="shared" si="557"/>
        <v/>
      </c>
      <c r="AF71" s="55" t="str">
        <f t="shared" si="557"/>
        <v/>
      </c>
      <c r="AG71" s="55" t="str">
        <f t="shared" si="557"/>
        <v/>
      </c>
      <c r="AH71" s="55" t="str">
        <f t="shared" si="557"/>
        <v/>
      </c>
      <c r="AI71" s="55" t="str">
        <f t="shared" si="557"/>
        <v/>
      </c>
      <c r="AJ71" s="55" t="str">
        <f t="shared" si="557"/>
        <v/>
      </c>
      <c r="AK71" s="55" t="str">
        <f t="shared" si="557"/>
        <v/>
      </c>
      <c r="AL71" s="55" t="str">
        <f t="shared" si="557"/>
        <v/>
      </c>
      <c r="AM71" s="55" t="str">
        <f t="shared" si="557"/>
        <v/>
      </c>
      <c r="AN71" s="55" t="str">
        <f t="shared" si="557"/>
        <v/>
      </c>
      <c r="AO71" s="55" t="str">
        <f t="shared" si="557"/>
        <v/>
      </c>
      <c r="AP71" s="55" t="str">
        <f t="shared" si="557"/>
        <v/>
      </c>
      <c r="AQ71" s="55" t="str">
        <f t="shared" si="557"/>
        <v/>
      </c>
      <c r="AR71" s="55" t="str">
        <f t="shared" si="557"/>
        <v/>
      </c>
      <c r="AS71" s="55" t="str">
        <f t="shared" si="557"/>
        <v/>
      </c>
      <c r="AT71" s="55" t="str">
        <f t="shared" si="557"/>
        <v/>
      </c>
      <c r="AU71" s="55" t="str">
        <f t="shared" si="557"/>
        <v/>
      </c>
      <c r="AV71" s="55" t="str">
        <f t="shared" si="557"/>
        <v/>
      </c>
      <c r="AW71" s="55" t="str">
        <f t="shared" si="557"/>
        <v/>
      </c>
      <c r="AX71" s="55" t="str">
        <f t="shared" si="557"/>
        <v/>
      </c>
      <c r="AY71" s="55" t="str">
        <f t="shared" si="557"/>
        <v/>
      </c>
      <c r="AZ71" s="55" t="str">
        <f t="shared" si="557"/>
        <v/>
      </c>
      <c r="BA71" s="55" t="str">
        <f t="shared" si="557"/>
        <v/>
      </c>
      <c r="BB71" s="55" t="str">
        <f t="shared" si="557"/>
        <v/>
      </c>
      <c r="BC71" s="55" t="str">
        <f t="shared" si="557"/>
        <v/>
      </c>
      <c r="BD71" s="55" t="str">
        <f t="shared" si="557"/>
        <v/>
      </c>
      <c r="BE71" s="55" t="str">
        <f>IFERROR(IF($Y$2="DAILY",BD71+1,""),"")</f>
        <v/>
      </c>
      <c r="BF71" s="55" t="str">
        <f t="shared" si="519"/>
        <v/>
      </c>
      <c r="BG71" s="55" t="str">
        <f t="shared" si="520"/>
        <v/>
      </c>
      <c r="BH71" s="55" t="str">
        <f t="shared" si="521"/>
        <v/>
      </c>
      <c r="BI71" s="55" t="str">
        <f t="shared" si="522"/>
        <v/>
      </c>
      <c r="BJ71" s="55" t="str">
        <f t="shared" si="523"/>
        <v/>
      </c>
      <c r="BK71" s="55" t="str">
        <f t="shared" si="524"/>
        <v/>
      </c>
      <c r="BL71" s="55" t="str">
        <f t="shared" si="525"/>
        <v/>
      </c>
      <c r="BM71" s="55" t="str">
        <f t="shared" si="526"/>
        <v/>
      </c>
      <c r="BN71" s="55" t="str">
        <f t="shared" si="527"/>
        <v/>
      </c>
      <c r="BO71" s="55" t="str">
        <f t="shared" si="528"/>
        <v/>
      </c>
      <c r="BP71" s="55" t="str">
        <f t="shared" si="529"/>
        <v/>
      </c>
      <c r="BQ71" s="55" t="str">
        <f t="shared" si="530"/>
        <v/>
      </c>
      <c r="BR71" s="55" t="str">
        <f t="shared" si="531"/>
        <v/>
      </c>
      <c r="BS71" s="55" t="str">
        <f t="shared" si="532"/>
        <v/>
      </c>
      <c r="BT71" s="55" t="str">
        <f t="shared" si="533"/>
        <v/>
      </c>
      <c r="BU71" s="55" t="str">
        <f t="shared" si="534"/>
        <v/>
      </c>
      <c r="BV71" s="55" t="str">
        <f t="shared" si="535"/>
        <v/>
      </c>
      <c r="BW71" s="55" t="str">
        <f t="shared" si="536"/>
        <v/>
      </c>
      <c r="BX71" s="55" t="str">
        <f t="shared" si="537"/>
        <v/>
      </c>
      <c r="BY71" s="55" t="str">
        <f t="shared" si="538"/>
        <v/>
      </c>
      <c r="BZ71" s="55" t="str">
        <f t="shared" si="539"/>
        <v/>
      </c>
      <c r="CA71" s="55" t="str">
        <f t="shared" si="540"/>
        <v/>
      </c>
      <c r="CB71" s="55" t="str">
        <f t="shared" si="541"/>
        <v/>
      </c>
      <c r="CC71" s="55" t="str">
        <f t="shared" si="542"/>
        <v/>
      </c>
      <c r="CD71" s="55" t="str">
        <f t="shared" si="543"/>
        <v/>
      </c>
      <c r="CE71" s="55" t="str">
        <f t="shared" si="544"/>
        <v/>
      </c>
      <c r="CF71" s="55" t="str">
        <f t="shared" si="545"/>
        <v/>
      </c>
      <c r="CG71" s="55" t="str">
        <f t="shared" si="546"/>
        <v/>
      </c>
      <c r="CH71" s="55" t="str">
        <f t="shared" si="547"/>
        <v/>
      </c>
      <c r="CI71" s="55" t="str">
        <f t="shared" si="548"/>
        <v/>
      </c>
      <c r="CJ71" s="55" t="str">
        <f t="shared" si="549"/>
        <v/>
      </c>
      <c r="CK71" s="55" t="str">
        <f t="shared" si="550"/>
        <v/>
      </c>
      <c r="CL71" s="55" t="str">
        <f t="shared" si="551"/>
        <v/>
      </c>
      <c r="CM71" s="55" t="str">
        <f t="shared" si="552"/>
        <v/>
      </c>
      <c r="CN71" s="55" t="str">
        <f t="shared" si="553"/>
        <v/>
      </c>
      <c r="CO71" s="55" t="str">
        <f t="shared" si="554"/>
        <v/>
      </c>
      <c r="CP71" s="56" t="str">
        <f>IFERROR(IF($Y$2="DAILY",DATE(B70,1,1)-WEEKDAY(DATE(B70,1,1))+26*7,DATE(CR71,1,1)-WEEKDAY(DATE(CR71,1,1))+26*7),"")</f>
        <v/>
      </c>
      <c r="CQ71" s="3"/>
      <c r="CR71" s="3" t="str">
        <f>B22</f>
        <v/>
      </c>
    </row>
    <row r="72" spans="1:96" ht="21" customHeight="1" x14ac:dyDescent="0.25">
      <c r="A72" s="48" t="str">
        <f>IFERROR(IF($Y$2="DAILY","","61-62"),"")</f>
        <v/>
      </c>
      <c r="B72" s="49" t="str">
        <f>IFERROR(IF($Y$2="DAILY","",$B$10+62),"")</f>
        <v/>
      </c>
      <c r="C72" s="57">
        <f t="shared" ref="C72" si="558">IF($Y$2="DAILY",3,"")</f>
        <v>3</v>
      </c>
      <c r="D72" s="54" t="str">
        <f>IFERROR(IF($Y$2="DAILY",CP71+1,IF(AND(MONTH(DATE(B72-1,2,29))=2,WEEKDAY(DATE(B72-1,1,1))=7),DATE(B72-1,12,30),"")),"")</f>
        <v/>
      </c>
      <c r="E72" s="55" t="str">
        <f>IFERROR(IF($Y$2="DAILY",D72+1,DATE(B72,1,1)-WEEKDAY(DATE(B72,1,1),1)+7),"")</f>
        <v/>
      </c>
      <c r="F72" s="55" t="str">
        <f t="shared" si="556"/>
        <v/>
      </c>
      <c r="G72" s="55" t="str">
        <f t="shared" si="556"/>
        <v/>
      </c>
      <c r="H72" s="55" t="str">
        <f t="shared" si="556"/>
        <v/>
      </c>
      <c r="I72" s="55" t="str">
        <f t="shared" si="556"/>
        <v/>
      </c>
      <c r="J72" s="55" t="str">
        <f t="shared" si="556"/>
        <v/>
      </c>
      <c r="K72" s="55" t="str">
        <f t="shared" ref="K72:BD72" si="559">IFERROR(IF($Y$2="DAILY",J72+1,J72+7),"")</f>
        <v/>
      </c>
      <c r="L72" s="55" t="str">
        <f t="shared" si="559"/>
        <v/>
      </c>
      <c r="M72" s="55" t="str">
        <f t="shared" si="559"/>
        <v/>
      </c>
      <c r="N72" s="55" t="str">
        <f t="shared" si="559"/>
        <v/>
      </c>
      <c r="O72" s="55" t="str">
        <f t="shared" si="559"/>
        <v/>
      </c>
      <c r="P72" s="55" t="str">
        <f t="shared" si="559"/>
        <v/>
      </c>
      <c r="Q72" s="55" t="str">
        <f t="shared" si="559"/>
        <v/>
      </c>
      <c r="R72" s="55" t="str">
        <f t="shared" si="559"/>
        <v/>
      </c>
      <c r="S72" s="55" t="str">
        <f t="shared" si="559"/>
        <v/>
      </c>
      <c r="T72" s="55" t="str">
        <f t="shared" si="559"/>
        <v/>
      </c>
      <c r="U72" s="55" t="str">
        <f t="shared" si="559"/>
        <v/>
      </c>
      <c r="V72" s="55" t="str">
        <f t="shared" si="559"/>
        <v/>
      </c>
      <c r="W72" s="55" t="str">
        <f t="shared" si="559"/>
        <v/>
      </c>
      <c r="X72" s="55" t="str">
        <f t="shared" si="559"/>
        <v/>
      </c>
      <c r="Y72" s="55" t="str">
        <f t="shared" si="559"/>
        <v/>
      </c>
      <c r="Z72" s="55" t="str">
        <f t="shared" si="559"/>
        <v/>
      </c>
      <c r="AA72" s="55" t="str">
        <f t="shared" si="559"/>
        <v/>
      </c>
      <c r="AB72" s="55" t="str">
        <f t="shared" si="559"/>
        <v/>
      </c>
      <c r="AC72" s="55" t="str">
        <f t="shared" si="559"/>
        <v/>
      </c>
      <c r="AD72" s="55" t="str">
        <f t="shared" si="559"/>
        <v/>
      </c>
      <c r="AE72" s="55" t="str">
        <f t="shared" si="559"/>
        <v/>
      </c>
      <c r="AF72" s="55" t="str">
        <f t="shared" si="559"/>
        <v/>
      </c>
      <c r="AG72" s="55" t="str">
        <f t="shared" si="559"/>
        <v/>
      </c>
      <c r="AH72" s="55" t="str">
        <f t="shared" si="559"/>
        <v/>
      </c>
      <c r="AI72" s="55" t="str">
        <f t="shared" si="559"/>
        <v/>
      </c>
      <c r="AJ72" s="55" t="str">
        <f t="shared" si="559"/>
        <v/>
      </c>
      <c r="AK72" s="55" t="str">
        <f t="shared" si="559"/>
        <v/>
      </c>
      <c r="AL72" s="55" t="str">
        <f t="shared" si="559"/>
        <v/>
      </c>
      <c r="AM72" s="55" t="str">
        <f t="shared" si="559"/>
        <v/>
      </c>
      <c r="AN72" s="55" t="str">
        <f t="shared" si="559"/>
        <v/>
      </c>
      <c r="AO72" s="55" t="str">
        <f t="shared" si="559"/>
        <v/>
      </c>
      <c r="AP72" s="55" t="str">
        <f t="shared" si="559"/>
        <v/>
      </c>
      <c r="AQ72" s="55" t="str">
        <f t="shared" si="559"/>
        <v/>
      </c>
      <c r="AR72" s="55" t="str">
        <f t="shared" si="559"/>
        <v/>
      </c>
      <c r="AS72" s="55" t="str">
        <f t="shared" si="559"/>
        <v/>
      </c>
      <c r="AT72" s="55" t="str">
        <f t="shared" si="559"/>
        <v/>
      </c>
      <c r="AU72" s="55" t="str">
        <f t="shared" si="559"/>
        <v/>
      </c>
      <c r="AV72" s="55" t="str">
        <f t="shared" si="559"/>
        <v/>
      </c>
      <c r="AW72" s="55" t="str">
        <f t="shared" si="559"/>
        <v/>
      </c>
      <c r="AX72" s="55" t="str">
        <f t="shared" si="559"/>
        <v/>
      </c>
      <c r="AY72" s="55" t="str">
        <f t="shared" si="559"/>
        <v/>
      </c>
      <c r="AZ72" s="55" t="str">
        <f t="shared" si="559"/>
        <v/>
      </c>
      <c r="BA72" s="55" t="str">
        <f t="shared" si="559"/>
        <v/>
      </c>
      <c r="BB72" s="55" t="str">
        <f t="shared" si="559"/>
        <v/>
      </c>
      <c r="BC72" s="55" t="str">
        <f t="shared" si="559"/>
        <v/>
      </c>
      <c r="BD72" s="55" t="str">
        <f t="shared" si="559"/>
        <v/>
      </c>
      <c r="BE72" s="55" t="str">
        <f>IFERROR(IF($Y$2="DAILY",BD72+1,""),"")</f>
        <v/>
      </c>
      <c r="BF72" s="55" t="str">
        <f t="shared" si="519"/>
        <v/>
      </c>
      <c r="BG72" s="55" t="str">
        <f t="shared" si="520"/>
        <v/>
      </c>
      <c r="BH72" s="55" t="str">
        <f t="shared" si="521"/>
        <v/>
      </c>
      <c r="BI72" s="55" t="str">
        <f t="shared" si="522"/>
        <v/>
      </c>
      <c r="BJ72" s="55" t="str">
        <f t="shared" si="523"/>
        <v/>
      </c>
      <c r="BK72" s="55" t="str">
        <f t="shared" si="524"/>
        <v/>
      </c>
      <c r="BL72" s="55" t="str">
        <f t="shared" si="525"/>
        <v/>
      </c>
      <c r="BM72" s="55" t="str">
        <f t="shared" si="526"/>
        <v/>
      </c>
      <c r="BN72" s="55" t="str">
        <f t="shared" si="527"/>
        <v/>
      </c>
      <c r="BO72" s="55" t="str">
        <f t="shared" si="528"/>
        <v/>
      </c>
      <c r="BP72" s="55" t="str">
        <f t="shared" si="529"/>
        <v/>
      </c>
      <c r="BQ72" s="55" t="str">
        <f t="shared" si="530"/>
        <v/>
      </c>
      <c r="BR72" s="55" t="str">
        <f t="shared" si="531"/>
        <v/>
      </c>
      <c r="BS72" s="55" t="str">
        <f t="shared" si="532"/>
        <v/>
      </c>
      <c r="BT72" s="55" t="str">
        <f t="shared" si="533"/>
        <v/>
      </c>
      <c r="BU72" s="55" t="str">
        <f t="shared" si="534"/>
        <v/>
      </c>
      <c r="BV72" s="55" t="str">
        <f t="shared" si="535"/>
        <v/>
      </c>
      <c r="BW72" s="55" t="str">
        <f t="shared" si="536"/>
        <v/>
      </c>
      <c r="BX72" s="55" t="str">
        <f t="shared" si="537"/>
        <v/>
      </c>
      <c r="BY72" s="55" t="str">
        <f t="shared" si="538"/>
        <v/>
      </c>
      <c r="BZ72" s="55" t="str">
        <f t="shared" si="539"/>
        <v/>
      </c>
      <c r="CA72" s="55" t="str">
        <f t="shared" si="540"/>
        <v/>
      </c>
      <c r="CB72" s="55" t="str">
        <f t="shared" si="541"/>
        <v/>
      </c>
      <c r="CC72" s="55" t="str">
        <f t="shared" si="542"/>
        <v/>
      </c>
      <c r="CD72" s="55" t="str">
        <f t="shared" si="543"/>
        <v/>
      </c>
      <c r="CE72" s="55" t="str">
        <f t="shared" si="544"/>
        <v/>
      </c>
      <c r="CF72" s="55" t="str">
        <f t="shared" si="545"/>
        <v/>
      </c>
      <c r="CG72" s="55" t="str">
        <f t="shared" si="546"/>
        <v/>
      </c>
      <c r="CH72" s="55" t="str">
        <f t="shared" si="547"/>
        <v/>
      </c>
      <c r="CI72" s="55" t="str">
        <f t="shared" si="548"/>
        <v/>
      </c>
      <c r="CJ72" s="55" t="str">
        <f t="shared" si="549"/>
        <v/>
      </c>
      <c r="CK72" s="55" t="str">
        <f t="shared" si="550"/>
        <v/>
      </c>
      <c r="CL72" s="55" t="str">
        <f t="shared" si="551"/>
        <v/>
      </c>
      <c r="CM72" s="55" t="str">
        <f t="shared" si="552"/>
        <v/>
      </c>
      <c r="CN72" s="55" t="str">
        <f t="shared" si="553"/>
        <v/>
      </c>
      <c r="CO72" s="55" t="str">
        <f t="shared" si="554"/>
        <v/>
      </c>
      <c r="CP72" s="56" t="str">
        <f>IFERROR(IF($Y$2="DAILY",DATE(B70,1,1)-WEEKDAY(DATE(B70,1,1))+39*7,DATE(CR72,1,1)-WEEKDAY(DATE(CR72,1,1))+39*7),"")</f>
        <v/>
      </c>
      <c r="CQ72" s="3"/>
      <c r="CR72" s="3" t="str">
        <f>B22</f>
        <v/>
      </c>
    </row>
    <row r="73" spans="1:96" ht="21" customHeight="1" x14ac:dyDescent="0.25">
      <c r="A73" s="48" t="str">
        <f>IFERROR(IF($Y$2="DAILY","","62-63"),"")</f>
        <v/>
      </c>
      <c r="B73" s="49" t="str">
        <f>IFERROR(IF($Y$2="DAILY","",$B$10+63),"")</f>
        <v/>
      </c>
      <c r="C73" s="57">
        <f t="shared" ref="C73" si="560">IF($Y$2="DAILY",4,"")</f>
        <v>4</v>
      </c>
      <c r="D73" s="54" t="str">
        <f>IFERROR(IF($Y$2="DAILY",CP72+1,IF(AND(MONTH(DATE(B73-1,2,29))=2,WEEKDAY(DATE(B73-1,1,1))=7),DATE(B73-1,12,30),"")),"")</f>
        <v/>
      </c>
      <c r="E73" s="55" t="str">
        <f>IFERROR(IF($Y$2="DAILY",D73+1,DATE(B73,1,1)-WEEKDAY(DATE(B73,1,1),1)+7),"")</f>
        <v/>
      </c>
      <c r="F73" s="55" t="str">
        <f t="shared" si="556"/>
        <v/>
      </c>
      <c r="G73" s="55" t="str">
        <f t="shared" si="556"/>
        <v/>
      </c>
      <c r="H73" s="55" t="str">
        <f t="shared" si="556"/>
        <v/>
      </c>
      <c r="I73" s="55" t="str">
        <f t="shared" si="556"/>
        <v/>
      </c>
      <c r="J73" s="55" t="str">
        <f t="shared" si="556"/>
        <v/>
      </c>
      <c r="K73" s="55" t="str">
        <f t="shared" ref="K73:BD73" si="561">IFERROR(IF($Y$2="DAILY",J73+1,J73+7),"")</f>
        <v/>
      </c>
      <c r="L73" s="55" t="str">
        <f t="shared" si="561"/>
        <v/>
      </c>
      <c r="M73" s="55" t="str">
        <f t="shared" si="561"/>
        <v/>
      </c>
      <c r="N73" s="55" t="str">
        <f t="shared" si="561"/>
        <v/>
      </c>
      <c r="O73" s="55" t="str">
        <f t="shared" si="561"/>
        <v/>
      </c>
      <c r="P73" s="55" t="str">
        <f t="shared" si="561"/>
        <v/>
      </c>
      <c r="Q73" s="55" t="str">
        <f t="shared" si="561"/>
        <v/>
      </c>
      <c r="R73" s="55" t="str">
        <f t="shared" si="561"/>
        <v/>
      </c>
      <c r="S73" s="55" t="str">
        <f t="shared" si="561"/>
        <v/>
      </c>
      <c r="T73" s="55" t="str">
        <f t="shared" si="561"/>
        <v/>
      </c>
      <c r="U73" s="55" t="str">
        <f t="shared" si="561"/>
        <v/>
      </c>
      <c r="V73" s="55" t="str">
        <f t="shared" si="561"/>
        <v/>
      </c>
      <c r="W73" s="55" t="str">
        <f t="shared" si="561"/>
        <v/>
      </c>
      <c r="X73" s="55" t="str">
        <f t="shared" si="561"/>
        <v/>
      </c>
      <c r="Y73" s="55" t="str">
        <f t="shared" si="561"/>
        <v/>
      </c>
      <c r="Z73" s="55" t="str">
        <f t="shared" si="561"/>
        <v/>
      </c>
      <c r="AA73" s="55" t="str">
        <f t="shared" si="561"/>
        <v/>
      </c>
      <c r="AB73" s="55" t="str">
        <f t="shared" si="561"/>
        <v/>
      </c>
      <c r="AC73" s="55" t="str">
        <f t="shared" si="561"/>
        <v/>
      </c>
      <c r="AD73" s="55" t="str">
        <f t="shared" si="561"/>
        <v/>
      </c>
      <c r="AE73" s="55" t="str">
        <f t="shared" si="561"/>
        <v/>
      </c>
      <c r="AF73" s="55" t="str">
        <f t="shared" si="561"/>
        <v/>
      </c>
      <c r="AG73" s="55" t="str">
        <f t="shared" si="561"/>
        <v/>
      </c>
      <c r="AH73" s="55" t="str">
        <f t="shared" si="561"/>
        <v/>
      </c>
      <c r="AI73" s="55" t="str">
        <f t="shared" si="561"/>
        <v/>
      </c>
      <c r="AJ73" s="55" t="str">
        <f t="shared" si="561"/>
        <v/>
      </c>
      <c r="AK73" s="55" t="str">
        <f t="shared" si="561"/>
        <v/>
      </c>
      <c r="AL73" s="55" t="str">
        <f t="shared" si="561"/>
        <v/>
      </c>
      <c r="AM73" s="55" t="str">
        <f t="shared" si="561"/>
        <v/>
      </c>
      <c r="AN73" s="55" t="str">
        <f t="shared" si="561"/>
        <v/>
      </c>
      <c r="AO73" s="55" t="str">
        <f t="shared" si="561"/>
        <v/>
      </c>
      <c r="AP73" s="55" t="str">
        <f t="shared" si="561"/>
        <v/>
      </c>
      <c r="AQ73" s="55" t="str">
        <f t="shared" si="561"/>
        <v/>
      </c>
      <c r="AR73" s="55" t="str">
        <f t="shared" si="561"/>
        <v/>
      </c>
      <c r="AS73" s="55" t="str">
        <f t="shared" si="561"/>
        <v/>
      </c>
      <c r="AT73" s="55" t="str">
        <f t="shared" si="561"/>
        <v/>
      </c>
      <c r="AU73" s="55" t="str">
        <f t="shared" si="561"/>
        <v/>
      </c>
      <c r="AV73" s="55" t="str">
        <f t="shared" si="561"/>
        <v/>
      </c>
      <c r="AW73" s="55" t="str">
        <f t="shared" si="561"/>
        <v/>
      </c>
      <c r="AX73" s="55" t="str">
        <f t="shared" si="561"/>
        <v/>
      </c>
      <c r="AY73" s="55" t="str">
        <f t="shared" si="561"/>
        <v/>
      </c>
      <c r="AZ73" s="55" t="str">
        <f t="shared" si="561"/>
        <v/>
      </c>
      <c r="BA73" s="55" t="str">
        <f t="shared" si="561"/>
        <v/>
      </c>
      <c r="BB73" s="55" t="str">
        <f t="shared" si="561"/>
        <v/>
      </c>
      <c r="BC73" s="55" t="str">
        <f t="shared" si="561"/>
        <v/>
      </c>
      <c r="BD73" s="55" t="str">
        <f t="shared" si="561"/>
        <v/>
      </c>
      <c r="BE73" s="55" t="str">
        <f>IFERROR(IF($Y$2="DAILY",BD73+1,""),"")</f>
        <v/>
      </c>
      <c r="BF73" s="55" t="str">
        <f t="shared" si="519"/>
        <v/>
      </c>
      <c r="BG73" s="55" t="str">
        <f t="shared" si="520"/>
        <v/>
      </c>
      <c r="BH73" s="55" t="str">
        <f t="shared" si="521"/>
        <v/>
      </c>
      <c r="BI73" s="55" t="str">
        <f t="shared" si="522"/>
        <v/>
      </c>
      <c r="BJ73" s="55" t="str">
        <f t="shared" si="523"/>
        <v/>
      </c>
      <c r="BK73" s="55" t="str">
        <f t="shared" si="524"/>
        <v/>
      </c>
      <c r="BL73" s="55" t="str">
        <f t="shared" si="525"/>
        <v/>
      </c>
      <c r="BM73" s="55" t="str">
        <f t="shared" si="526"/>
        <v/>
      </c>
      <c r="BN73" s="55" t="str">
        <f t="shared" si="527"/>
        <v/>
      </c>
      <c r="BO73" s="55" t="str">
        <f t="shared" si="528"/>
        <v/>
      </c>
      <c r="BP73" s="55" t="str">
        <f t="shared" si="529"/>
        <v/>
      </c>
      <c r="BQ73" s="55" t="str">
        <f t="shared" si="530"/>
        <v/>
      </c>
      <c r="BR73" s="55" t="str">
        <f t="shared" si="531"/>
        <v/>
      </c>
      <c r="BS73" s="55" t="str">
        <f t="shared" si="532"/>
        <v/>
      </c>
      <c r="BT73" s="55" t="str">
        <f t="shared" si="533"/>
        <v/>
      </c>
      <c r="BU73" s="55" t="str">
        <f t="shared" si="534"/>
        <v/>
      </c>
      <c r="BV73" s="55" t="str">
        <f t="shared" si="535"/>
        <v/>
      </c>
      <c r="BW73" s="55" t="str">
        <f t="shared" si="536"/>
        <v/>
      </c>
      <c r="BX73" s="55" t="str">
        <f t="shared" si="537"/>
        <v/>
      </c>
      <c r="BY73" s="55" t="str">
        <f t="shared" si="538"/>
        <v/>
      </c>
      <c r="BZ73" s="55" t="str">
        <f t="shared" si="539"/>
        <v/>
      </c>
      <c r="CA73" s="55" t="str">
        <f t="shared" si="540"/>
        <v/>
      </c>
      <c r="CB73" s="55" t="str">
        <f t="shared" si="541"/>
        <v/>
      </c>
      <c r="CC73" s="55" t="str">
        <f t="shared" si="542"/>
        <v/>
      </c>
      <c r="CD73" s="55" t="str">
        <f t="shared" si="543"/>
        <v/>
      </c>
      <c r="CE73" s="55" t="str">
        <f t="shared" si="544"/>
        <v/>
      </c>
      <c r="CF73" s="55" t="str">
        <f t="shared" si="545"/>
        <v/>
      </c>
      <c r="CG73" s="55" t="str">
        <f t="shared" si="546"/>
        <v/>
      </c>
      <c r="CH73" s="55" t="str">
        <f t="shared" si="547"/>
        <v/>
      </c>
      <c r="CI73" s="55" t="str">
        <f t="shared" si="548"/>
        <v/>
      </c>
      <c r="CJ73" s="55" t="str">
        <f t="shared" si="549"/>
        <v/>
      </c>
      <c r="CK73" s="55" t="str">
        <f t="shared" si="550"/>
        <v/>
      </c>
      <c r="CL73" s="55" t="str">
        <f t="shared" si="551"/>
        <v/>
      </c>
      <c r="CM73" s="55" t="str">
        <f t="shared" si="552"/>
        <v/>
      </c>
      <c r="CN73" s="55" t="str">
        <f t="shared" si="553"/>
        <v/>
      </c>
      <c r="CO73" s="55" t="str">
        <f t="shared" si="554"/>
        <v/>
      </c>
      <c r="CP73" s="56" t="str">
        <f>IFERROR(IF($Y$2="DAILY",DATE(B70,1,1)-WEEKDAY(DATE(B70,1,1))+52*7,DATE(CR73,1,1)-WEEKDAY(DATE(CR73,1,1))+52*7),"")</f>
        <v/>
      </c>
      <c r="CQ73" s="3"/>
      <c r="CR73" s="3" t="str">
        <f>B22</f>
        <v/>
      </c>
    </row>
    <row r="74" spans="1:96" ht="21" customHeight="1" x14ac:dyDescent="0.25">
      <c r="A74" s="48" t="str">
        <f>IFERROR(IF($Y$2="DAILY","","63-64"),"")</f>
        <v/>
      </c>
      <c r="B74" s="49" t="str">
        <f>IFERROR(IF($Y$2="DAILY","",$B$10+64),"")</f>
        <v/>
      </c>
      <c r="C74" s="58"/>
      <c r="D74" s="54" t="str">
        <f>IFERROR(IF($Y$2="DAILY",IF(AND(MONTH(DATE(B70,2,29))=2,WEEKDAY(DATE(B70,1,1))=7),DATE(B70,12,24),""),IF(AND(MONTH(DATE(B74-1,2,29))=2,WEEKDAY(DATE(B74-1,1,1))=7),DATE(B74-1,12,30),"")),"")</f>
        <v/>
      </c>
      <c r="E74" s="55" t="str">
        <f>IFERROR(IF($Y$2="DAILY",IF(AND(MONTH(DATE(B70,2,29))=2,WEEKDAY(DATE(B70,1,1))=7),DATE(B70,12,25),""),DATE(B74,1,1)-WEEKDAY(DATE(B74,1,1),1)+7),"")</f>
        <v/>
      </c>
      <c r="F74" s="55" t="str">
        <f>IFERROR(IF($Y$2="DAILY",IF(AND(MONTH(DATE(B70,2,29))=2,WEEKDAY(DATE(B70,1,1))=7),DATE(B70,12,26),""),E74+7),"")</f>
        <v/>
      </c>
      <c r="G74" s="55" t="str">
        <f>IFERROR(IF($Y$2="DAILY",IF(AND(MONTH(DATE(B70,2,29))=2,WEEKDAY(DATE(B70,1,1))=7),DATE(B70,12,27),""),F74+7),"")</f>
        <v/>
      </c>
      <c r="H74" s="55" t="str">
        <f>IFERROR(IF($Y$2="DAILY",IF(AND(MONTH(DATE(B70,2,29))=2,WEEKDAY(DATE(B70,1,1))=7),DATE(B70,12,28),""),G74+7),"")</f>
        <v/>
      </c>
      <c r="I74" s="55" t="str">
        <f>IFERROR(IF($Y$2="DAILY",IF(AND(MONTH(DATE(B70,2,29))=2,WEEKDAY(DATE(B70,1,1))=7),DATE(B70,12,29),""),H74+7),"")</f>
        <v/>
      </c>
      <c r="J74" s="55" t="str">
        <f>IFERROR(IF($Y$2="DAILY",IF(AND(MONTH(DATE(B70,2,29))=2,WEEKDAY(DATE(B70,1,1))=7),DATE(B70,12,30),""),I74+7),"")</f>
        <v/>
      </c>
      <c r="K74" s="55" t="str">
        <f>IFERROR(IF($Y$2="DAILY","",J74+7),"")</f>
        <v/>
      </c>
      <c r="L74" s="55" t="str">
        <f>IFERROR(IF($Y$2="DAILY","",K74+7),"")</f>
        <v/>
      </c>
      <c r="M74" s="55" t="str">
        <f t="shared" ref="M74:BD74" si="562">IFERROR(IF($Y$2="DAILY","",L74+7),"")</f>
        <v/>
      </c>
      <c r="N74" s="55" t="str">
        <f t="shared" si="562"/>
        <v/>
      </c>
      <c r="O74" s="55" t="str">
        <f t="shared" si="562"/>
        <v/>
      </c>
      <c r="P74" s="55" t="str">
        <f t="shared" si="562"/>
        <v/>
      </c>
      <c r="Q74" s="55" t="str">
        <f t="shared" si="562"/>
        <v/>
      </c>
      <c r="R74" s="55" t="str">
        <f t="shared" si="562"/>
        <v/>
      </c>
      <c r="S74" s="55" t="str">
        <f t="shared" si="562"/>
        <v/>
      </c>
      <c r="T74" s="55" t="str">
        <f t="shared" si="562"/>
        <v/>
      </c>
      <c r="U74" s="55" t="str">
        <f t="shared" si="562"/>
        <v/>
      </c>
      <c r="V74" s="55" t="str">
        <f t="shared" si="562"/>
        <v/>
      </c>
      <c r="W74" s="55" t="str">
        <f t="shared" si="562"/>
        <v/>
      </c>
      <c r="X74" s="55" t="str">
        <f t="shared" si="562"/>
        <v/>
      </c>
      <c r="Y74" s="55" t="str">
        <f t="shared" si="562"/>
        <v/>
      </c>
      <c r="Z74" s="55" t="str">
        <f t="shared" si="562"/>
        <v/>
      </c>
      <c r="AA74" s="55" t="str">
        <f t="shared" si="562"/>
        <v/>
      </c>
      <c r="AB74" s="55" t="str">
        <f t="shared" si="562"/>
        <v/>
      </c>
      <c r="AC74" s="55" t="str">
        <f t="shared" si="562"/>
        <v/>
      </c>
      <c r="AD74" s="55" t="str">
        <f t="shared" si="562"/>
        <v/>
      </c>
      <c r="AE74" s="55" t="str">
        <f t="shared" si="562"/>
        <v/>
      </c>
      <c r="AF74" s="55" t="str">
        <f t="shared" si="562"/>
        <v/>
      </c>
      <c r="AG74" s="55" t="str">
        <f t="shared" si="562"/>
        <v/>
      </c>
      <c r="AH74" s="55" t="str">
        <f t="shared" si="562"/>
        <v/>
      </c>
      <c r="AI74" s="55" t="str">
        <f t="shared" si="562"/>
        <v/>
      </c>
      <c r="AJ74" s="55" t="str">
        <f t="shared" si="562"/>
        <v/>
      </c>
      <c r="AK74" s="55" t="str">
        <f t="shared" si="562"/>
        <v/>
      </c>
      <c r="AL74" s="55" t="str">
        <f t="shared" si="562"/>
        <v/>
      </c>
      <c r="AM74" s="55" t="str">
        <f t="shared" si="562"/>
        <v/>
      </c>
      <c r="AN74" s="55" t="str">
        <f t="shared" si="562"/>
        <v/>
      </c>
      <c r="AO74" s="55" t="str">
        <f t="shared" si="562"/>
        <v/>
      </c>
      <c r="AP74" s="55" t="str">
        <f t="shared" si="562"/>
        <v/>
      </c>
      <c r="AQ74" s="55" t="str">
        <f t="shared" si="562"/>
        <v/>
      </c>
      <c r="AR74" s="55" t="str">
        <f t="shared" si="562"/>
        <v/>
      </c>
      <c r="AS74" s="55" t="str">
        <f t="shared" si="562"/>
        <v/>
      </c>
      <c r="AT74" s="55" t="str">
        <f t="shared" si="562"/>
        <v/>
      </c>
      <c r="AU74" s="55" t="str">
        <f t="shared" si="562"/>
        <v/>
      </c>
      <c r="AV74" s="55" t="str">
        <f t="shared" si="562"/>
        <v/>
      </c>
      <c r="AW74" s="55" t="str">
        <f t="shared" si="562"/>
        <v/>
      </c>
      <c r="AX74" s="55" t="str">
        <f t="shared" si="562"/>
        <v/>
      </c>
      <c r="AY74" s="55" t="str">
        <f t="shared" si="562"/>
        <v/>
      </c>
      <c r="AZ74" s="55" t="str">
        <f t="shared" si="562"/>
        <v/>
      </c>
      <c r="BA74" s="55" t="str">
        <f t="shared" si="562"/>
        <v/>
      </c>
      <c r="BB74" s="55" t="str">
        <f t="shared" si="562"/>
        <v/>
      </c>
      <c r="BC74" s="55" t="str">
        <f t="shared" si="562"/>
        <v/>
      </c>
      <c r="BD74" s="55" t="str">
        <f t="shared" si="562"/>
        <v/>
      </c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6"/>
      <c r="CQ74" s="3"/>
      <c r="CR74" s="3" t="str">
        <f>B22</f>
        <v/>
      </c>
    </row>
    <row r="75" spans="1:96" ht="21" customHeight="1" x14ac:dyDescent="0.25">
      <c r="A75" s="48" t="str">
        <f>IFERROR(IF($Y$2="DAILY","12-13","64-65"),"")</f>
        <v>12-13</v>
      </c>
      <c r="B75" s="49" t="str">
        <f>IFERROR(IF($Y$2="DAILY",$B$10+13,$B$10+65),"")</f>
        <v/>
      </c>
      <c r="C75" s="57">
        <f t="shared" ref="C75" si="563">IF($Y$2="DAILY",1,"")</f>
        <v>1</v>
      </c>
      <c r="D75" s="54" t="str">
        <f>IFERROR(IF($Y$2="DAILY",DATE(B75,1,1)-WEEKDAY(DATE(B75,1,1),1)+1,IF(AND(MONTH(DATE(B75-1,2,29))=2,WEEKDAY(DATE(B75-1,1,1))=7),DATE(B75-1,12,30),"")),"")</f>
        <v/>
      </c>
      <c r="E75" s="55" t="str">
        <f>IFERROR(IF($Y$2="DAILY",DATE(B75,1,1)-WEEKDAY(DATE(B75,1,1),1)+2,DATE(B75,1,1)-WEEKDAY(DATE(B75,1,1),1)+7),"")</f>
        <v/>
      </c>
      <c r="F75" s="55" t="str">
        <f>IFERROR(IF($Y$2="DAILY",DATE(B75,1,1)-WEEKDAY(DATE(B75,1,1),1)+3,E75+7),"")</f>
        <v/>
      </c>
      <c r="G75" s="55" t="str">
        <f>IFERROR(IF($Y$2="DAILY",DATE(B75,1,1)-WEEKDAY(DATE(B75,1,1),1)+4,F75+7),"")</f>
        <v/>
      </c>
      <c r="H75" s="55" t="str">
        <f>IFERROR(IF($Y$2="DAILY",DATE(B75,1,1)-WEEKDAY(DATE(B75,1,1),1)+5,G75+7),"")</f>
        <v/>
      </c>
      <c r="I75" s="55" t="str">
        <f>IFERROR(IF($Y$2="DAILY",DATE(B75,1,1)-WEEKDAY(DATE(B75,1,1),1)+6,H75+7),"")</f>
        <v/>
      </c>
      <c r="J75" s="55" t="str">
        <f>IFERROR(IF($Y$2="DAILY",DATE(B75,1,1)-WEEKDAY(DATE(B75,1,1),1)+7,I75+7),"")</f>
        <v/>
      </c>
      <c r="K75" s="55" t="str">
        <f t="shared" ref="K75:BD75" si="564">IFERROR(IF($Y$2="DAILY",J75+1,J75+7),"")</f>
        <v/>
      </c>
      <c r="L75" s="55" t="str">
        <f t="shared" si="564"/>
        <v/>
      </c>
      <c r="M75" s="55" t="str">
        <f t="shared" si="564"/>
        <v/>
      </c>
      <c r="N75" s="55" t="str">
        <f t="shared" si="564"/>
        <v/>
      </c>
      <c r="O75" s="55" t="str">
        <f t="shared" si="564"/>
        <v/>
      </c>
      <c r="P75" s="55" t="str">
        <f t="shared" si="564"/>
        <v/>
      </c>
      <c r="Q75" s="55" t="str">
        <f t="shared" si="564"/>
        <v/>
      </c>
      <c r="R75" s="55" t="str">
        <f t="shared" si="564"/>
        <v/>
      </c>
      <c r="S75" s="55" t="str">
        <f t="shared" si="564"/>
        <v/>
      </c>
      <c r="T75" s="55" t="str">
        <f t="shared" si="564"/>
        <v/>
      </c>
      <c r="U75" s="55" t="str">
        <f t="shared" si="564"/>
        <v/>
      </c>
      <c r="V75" s="55" t="str">
        <f t="shared" si="564"/>
        <v/>
      </c>
      <c r="W75" s="55" t="str">
        <f t="shared" si="564"/>
        <v/>
      </c>
      <c r="X75" s="55" t="str">
        <f t="shared" si="564"/>
        <v/>
      </c>
      <c r="Y75" s="55" t="str">
        <f t="shared" si="564"/>
        <v/>
      </c>
      <c r="Z75" s="55" t="str">
        <f t="shared" si="564"/>
        <v/>
      </c>
      <c r="AA75" s="55" t="str">
        <f t="shared" si="564"/>
        <v/>
      </c>
      <c r="AB75" s="55" t="str">
        <f t="shared" si="564"/>
        <v/>
      </c>
      <c r="AC75" s="55" t="str">
        <f t="shared" si="564"/>
        <v/>
      </c>
      <c r="AD75" s="55" t="str">
        <f t="shared" si="564"/>
        <v/>
      </c>
      <c r="AE75" s="55" t="str">
        <f t="shared" si="564"/>
        <v/>
      </c>
      <c r="AF75" s="55" t="str">
        <f t="shared" si="564"/>
        <v/>
      </c>
      <c r="AG75" s="55" t="str">
        <f t="shared" si="564"/>
        <v/>
      </c>
      <c r="AH75" s="55" t="str">
        <f t="shared" si="564"/>
        <v/>
      </c>
      <c r="AI75" s="55" t="str">
        <f t="shared" si="564"/>
        <v/>
      </c>
      <c r="AJ75" s="55" t="str">
        <f t="shared" si="564"/>
        <v/>
      </c>
      <c r="AK75" s="55" t="str">
        <f t="shared" si="564"/>
        <v/>
      </c>
      <c r="AL75" s="55" t="str">
        <f t="shared" si="564"/>
        <v/>
      </c>
      <c r="AM75" s="55" t="str">
        <f t="shared" si="564"/>
        <v/>
      </c>
      <c r="AN75" s="55" t="str">
        <f t="shared" si="564"/>
        <v/>
      </c>
      <c r="AO75" s="55" t="str">
        <f t="shared" si="564"/>
        <v/>
      </c>
      <c r="AP75" s="55" t="str">
        <f t="shared" si="564"/>
        <v/>
      </c>
      <c r="AQ75" s="55" t="str">
        <f t="shared" si="564"/>
        <v/>
      </c>
      <c r="AR75" s="55" t="str">
        <f t="shared" si="564"/>
        <v/>
      </c>
      <c r="AS75" s="55" t="str">
        <f t="shared" si="564"/>
        <v/>
      </c>
      <c r="AT75" s="55" t="str">
        <f t="shared" si="564"/>
        <v/>
      </c>
      <c r="AU75" s="55" t="str">
        <f t="shared" si="564"/>
        <v/>
      </c>
      <c r="AV75" s="55" t="str">
        <f t="shared" si="564"/>
        <v/>
      </c>
      <c r="AW75" s="55" t="str">
        <f t="shared" si="564"/>
        <v/>
      </c>
      <c r="AX75" s="55" t="str">
        <f t="shared" si="564"/>
        <v/>
      </c>
      <c r="AY75" s="55" t="str">
        <f t="shared" si="564"/>
        <v/>
      </c>
      <c r="AZ75" s="55" t="str">
        <f t="shared" si="564"/>
        <v/>
      </c>
      <c r="BA75" s="55" t="str">
        <f t="shared" si="564"/>
        <v/>
      </c>
      <c r="BB75" s="55" t="str">
        <f t="shared" si="564"/>
        <v/>
      </c>
      <c r="BC75" s="55" t="str">
        <f t="shared" si="564"/>
        <v/>
      </c>
      <c r="BD75" s="55" t="str">
        <f t="shared" si="564"/>
        <v/>
      </c>
      <c r="BE75" s="55" t="str">
        <f>IFERROR(IF($Y$2="DAILY",BD75+1,""),"")</f>
        <v/>
      </c>
      <c r="BF75" s="55" t="str">
        <f t="shared" ref="BF75:BF78" si="565">IFERROR(BE75+1,"")</f>
        <v/>
      </c>
      <c r="BG75" s="55" t="str">
        <f t="shared" ref="BG75:BG78" si="566">IFERROR(BF75+1,"")</f>
        <v/>
      </c>
      <c r="BH75" s="55" t="str">
        <f t="shared" ref="BH75:BH78" si="567">IFERROR(BG75+1,"")</f>
        <v/>
      </c>
      <c r="BI75" s="55" t="str">
        <f t="shared" ref="BI75:BI78" si="568">IFERROR(BH75+1,"")</f>
        <v/>
      </c>
      <c r="BJ75" s="55" t="str">
        <f t="shared" ref="BJ75:BJ78" si="569">IFERROR(BI75+1,"")</f>
        <v/>
      </c>
      <c r="BK75" s="55" t="str">
        <f t="shared" ref="BK75:BK78" si="570">IFERROR(BJ75+1,"")</f>
        <v/>
      </c>
      <c r="BL75" s="55" t="str">
        <f t="shared" ref="BL75:BL78" si="571">IFERROR(BK75+1,"")</f>
        <v/>
      </c>
      <c r="BM75" s="55" t="str">
        <f t="shared" ref="BM75:BM78" si="572">IFERROR(BL75+1,"")</f>
        <v/>
      </c>
      <c r="BN75" s="55" t="str">
        <f t="shared" ref="BN75:BN78" si="573">IFERROR(BM75+1,"")</f>
        <v/>
      </c>
      <c r="BO75" s="55" t="str">
        <f t="shared" ref="BO75:BO78" si="574">IFERROR(BN75+1,"")</f>
        <v/>
      </c>
      <c r="BP75" s="55" t="str">
        <f t="shared" ref="BP75:BP78" si="575">IFERROR(BO75+1,"")</f>
        <v/>
      </c>
      <c r="BQ75" s="55" t="str">
        <f t="shared" ref="BQ75:BQ78" si="576">IFERROR(BP75+1,"")</f>
        <v/>
      </c>
      <c r="BR75" s="55" t="str">
        <f t="shared" ref="BR75:BR78" si="577">IFERROR(BQ75+1,"")</f>
        <v/>
      </c>
      <c r="BS75" s="55" t="str">
        <f t="shared" ref="BS75:BS78" si="578">IFERROR(BR75+1,"")</f>
        <v/>
      </c>
      <c r="BT75" s="55" t="str">
        <f t="shared" ref="BT75:BT78" si="579">IFERROR(BS75+1,"")</f>
        <v/>
      </c>
      <c r="BU75" s="55" t="str">
        <f t="shared" ref="BU75:BU78" si="580">IFERROR(BT75+1,"")</f>
        <v/>
      </c>
      <c r="BV75" s="55" t="str">
        <f t="shared" ref="BV75:BV78" si="581">IFERROR(BU75+1,"")</f>
        <v/>
      </c>
      <c r="BW75" s="55" t="str">
        <f t="shared" ref="BW75:BW78" si="582">IFERROR(BV75+1,"")</f>
        <v/>
      </c>
      <c r="BX75" s="55" t="str">
        <f t="shared" ref="BX75:BX78" si="583">IFERROR(BW75+1,"")</f>
        <v/>
      </c>
      <c r="BY75" s="55" t="str">
        <f t="shared" ref="BY75:BY78" si="584">IFERROR(BX75+1,"")</f>
        <v/>
      </c>
      <c r="BZ75" s="55" t="str">
        <f t="shared" ref="BZ75:BZ78" si="585">IFERROR(BY75+1,"")</f>
        <v/>
      </c>
      <c r="CA75" s="55" t="str">
        <f t="shared" ref="CA75:CA78" si="586">IFERROR(BZ75+1,"")</f>
        <v/>
      </c>
      <c r="CB75" s="55" t="str">
        <f t="shared" ref="CB75:CB78" si="587">IFERROR(CA75+1,"")</f>
        <v/>
      </c>
      <c r="CC75" s="55" t="str">
        <f t="shared" ref="CC75:CC78" si="588">IFERROR(CB75+1,"")</f>
        <v/>
      </c>
      <c r="CD75" s="55" t="str">
        <f t="shared" ref="CD75:CD78" si="589">IFERROR(CC75+1,"")</f>
        <v/>
      </c>
      <c r="CE75" s="55" t="str">
        <f t="shared" ref="CE75:CE78" si="590">IFERROR(CD75+1,"")</f>
        <v/>
      </c>
      <c r="CF75" s="55" t="str">
        <f t="shared" ref="CF75:CF78" si="591">IFERROR(CE75+1,"")</f>
        <v/>
      </c>
      <c r="CG75" s="55" t="str">
        <f t="shared" ref="CG75:CG78" si="592">IFERROR(CF75+1,"")</f>
        <v/>
      </c>
      <c r="CH75" s="55" t="str">
        <f t="shared" ref="CH75:CH78" si="593">IFERROR(CG75+1,"")</f>
        <v/>
      </c>
      <c r="CI75" s="55" t="str">
        <f t="shared" ref="CI75:CI78" si="594">IFERROR(CH75+1,"")</f>
        <v/>
      </c>
      <c r="CJ75" s="55" t="str">
        <f t="shared" ref="CJ75:CJ78" si="595">IFERROR(CI75+1,"")</f>
        <v/>
      </c>
      <c r="CK75" s="55" t="str">
        <f t="shared" ref="CK75:CK78" si="596">IFERROR(CJ75+1,"")</f>
        <v/>
      </c>
      <c r="CL75" s="55" t="str">
        <f t="shared" ref="CL75:CL78" si="597">IFERROR(CK75+1,"")</f>
        <v/>
      </c>
      <c r="CM75" s="55" t="str">
        <f t="shared" ref="CM75:CM78" si="598">IFERROR(CL75+1,"")</f>
        <v/>
      </c>
      <c r="CN75" s="55" t="str">
        <f t="shared" ref="CN75:CN78" si="599">IFERROR(CM75+1,"")</f>
        <v/>
      </c>
      <c r="CO75" s="55" t="str">
        <f t="shared" ref="CO75:CO78" si="600">IFERROR(CN75+1,"")</f>
        <v/>
      </c>
      <c r="CP75" s="56" t="str">
        <f>IFERROR(IF($Y$2="DAILY",DATE(B75,1,1)-WEEKDAY(DATE(B75,1,1))+13*7,DATE(CR75,1,1)-WEEKDAY(DATE(CR75,1,1))+13*7),"")</f>
        <v/>
      </c>
      <c r="CQ75" s="3"/>
      <c r="CR75" s="3" t="str">
        <f>B23</f>
        <v/>
      </c>
    </row>
    <row r="76" spans="1:96" ht="21" customHeight="1" x14ac:dyDescent="0.25">
      <c r="A76" s="48" t="str">
        <f>IFERROR(IF($Y$2="DAILY","","65-66"),"")</f>
        <v/>
      </c>
      <c r="B76" s="49" t="str">
        <f>IFERROR(IF($Y$2="DAILY","",$B$10+66),"")</f>
        <v/>
      </c>
      <c r="C76" s="57">
        <f t="shared" ref="C76" si="601">IF($Y$2="DAILY",2,"")</f>
        <v>2</v>
      </c>
      <c r="D76" s="54" t="str">
        <f>IFERROR(IF($Y$2="DAILY",CP75+1,IF(AND(MONTH(DATE(B76-1,2,29))=2,WEEKDAY(DATE(B76-1,1,1))=7),DATE(B76-1,12,30),"")),"")</f>
        <v/>
      </c>
      <c r="E76" s="55" t="str">
        <f>IFERROR(IF($Y$2="DAILY",D76+1,DATE(B76,1,1)-WEEKDAY(DATE(B76,1,1),1)+7),"")</f>
        <v/>
      </c>
      <c r="F76" s="55" t="str">
        <f t="shared" ref="F76:J78" si="602">IFERROR(IF($Y$2="DAILY",E76+1,E76+7),"")</f>
        <v/>
      </c>
      <c r="G76" s="55" t="str">
        <f t="shared" si="602"/>
        <v/>
      </c>
      <c r="H76" s="55" t="str">
        <f t="shared" si="602"/>
        <v/>
      </c>
      <c r="I76" s="55" t="str">
        <f t="shared" si="602"/>
        <v/>
      </c>
      <c r="J76" s="55" t="str">
        <f t="shared" si="602"/>
        <v/>
      </c>
      <c r="K76" s="55" t="str">
        <f t="shared" ref="K76:BD76" si="603">IFERROR(IF($Y$2="DAILY",J76+1,J76+7),"")</f>
        <v/>
      </c>
      <c r="L76" s="55" t="str">
        <f t="shared" si="603"/>
        <v/>
      </c>
      <c r="M76" s="55" t="str">
        <f t="shared" si="603"/>
        <v/>
      </c>
      <c r="N76" s="55" t="str">
        <f t="shared" si="603"/>
        <v/>
      </c>
      <c r="O76" s="55" t="str">
        <f t="shared" si="603"/>
        <v/>
      </c>
      <c r="P76" s="55" t="str">
        <f t="shared" si="603"/>
        <v/>
      </c>
      <c r="Q76" s="55" t="str">
        <f t="shared" si="603"/>
        <v/>
      </c>
      <c r="R76" s="55" t="str">
        <f t="shared" si="603"/>
        <v/>
      </c>
      <c r="S76" s="55" t="str">
        <f t="shared" si="603"/>
        <v/>
      </c>
      <c r="T76" s="55" t="str">
        <f t="shared" si="603"/>
        <v/>
      </c>
      <c r="U76" s="55" t="str">
        <f t="shared" si="603"/>
        <v/>
      </c>
      <c r="V76" s="55" t="str">
        <f t="shared" si="603"/>
        <v/>
      </c>
      <c r="W76" s="55" t="str">
        <f t="shared" si="603"/>
        <v/>
      </c>
      <c r="X76" s="55" t="str">
        <f t="shared" si="603"/>
        <v/>
      </c>
      <c r="Y76" s="55" t="str">
        <f t="shared" si="603"/>
        <v/>
      </c>
      <c r="Z76" s="55" t="str">
        <f t="shared" si="603"/>
        <v/>
      </c>
      <c r="AA76" s="55" t="str">
        <f t="shared" si="603"/>
        <v/>
      </c>
      <c r="AB76" s="55" t="str">
        <f t="shared" si="603"/>
        <v/>
      </c>
      <c r="AC76" s="55" t="str">
        <f t="shared" si="603"/>
        <v/>
      </c>
      <c r="AD76" s="55" t="str">
        <f t="shared" si="603"/>
        <v/>
      </c>
      <c r="AE76" s="55" t="str">
        <f t="shared" si="603"/>
        <v/>
      </c>
      <c r="AF76" s="55" t="str">
        <f t="shared" si="603"/>
        <v/>
      </c>
      <c r="AG76" s="55" t="str">
        <f t="shared" si="603"/>
        <v/>
      </c>
      <c r="AH76" s="55" t="str">
        <f t="shared" si="603"/>
        <v/>
      </c>
      <c r="AI76" s="55" t="str">
        <f t="shared" si="603"/>
        <v/>
      </c>
      <c r="AJ76" s="55" t="str">
        <f t="shared" si="603"/>
        <v/>
      </c>
      <c r="AK76" s="55" t="str">
        <f t="shared" si="603"/>
        <v/>
      </c>
      <c r="AL76" s="55" t="str">
        <f t="shared" si="603"/>
        <v/>
      </c>
      <c r="AM76" s="55" t="str">
        <f t="shared" si="603"/>
        <v/>
      </c>
      <c r="AN76" s="55" t="str">
        <f t="shared" si="603"/>
        <v/>
      </c>
      <c r="AO76" s="55" t="str">
        <f t="shared" si="603"/>
        <v/>
      </c>
      <c r="AP76" s="55" t="str">
        <f t="shared" si="603"/>
        <v/>
      </c>
      <c r="AQ76" s="55" t="str">
        <f t="shared" si="603"/>
        <v/>
      </c>
      <c r="AR76" s="55" t="str">
        <f t="shared" si="603"/>
        <v/>
      </c>
      <c r="AS76" s="55" t="str">
        <f t="shared" si="603"/>
        <v/>
      </c>
      <c r="AT76" s="55" t="str">
        <f t="shared" si="603"/>
        <v/>
      </c>
      <c r="AU76" s="55" t="str">
        <f t="shared" si="603"/>
        <v/>
      </c>
      <c r="AV76" s="55" t="str">
        <f t="shared" si="603"/>
        <v/>
      </c>
      <c r="AW76" s="55" t="str">
        <f t="shared" si="603"/>
        <v/>
      </c>
      <c r="AX76" s="55" t="str">
        <f t="shared" si="603"/>
        <v/>
      </c>
      <c r="AY76" s="55" t="str">
        <f t="shared" si="603"/>
        <v/>
      </c>
      <c r="AZ76" s="55" t="str">
        <f t="shared" si="603"/>
        <v/>
      </c>
      <c r="BA76" s="55" t="str">
        <f t="shared" si="603"/>
        <v/>
      </c>
      <c r="BB76" s="55" t="str">
        <f t="shared" si="603"/>
        <v/>
      </c>
      <c r="BC76" s="55" t="str">
        <f t="shared" si="603"/>
        <v/>
      </c>
      <c r="BD76" s="55" t="str">
        <f t="shared" si="603"/>
        <v/>
      </c>
      <c r="BE76" s="55" t="str">
        <f>IFERROR(IF($Y$2="DAILY",BD76+1,""),"")</f>
        <v/>
      </c>
      <c r="BF76" s="55" t="str">
        <f t="shared" si="565"/>
        <v/>
      </c>
      <c r="BG76" s="55" t="str">
        <f t="shared" si="566"/>
        <v/>
      </c>
      <c r="BH76" s="55" t="str">
        <f t="shared" si="567"/>
        <v/>
      </c>
      <c r="BI76" s="55" t="str">
        <f t="shared" si="568"/>
        <v/>
      </c>
      <c r="BJ76" s="55" t="str">
        <f t="shared" si="569"/>
        <v/>
      </c>
      <c r="BK76" s="55" t="str">
        <f t="shared" si="570"/>
        <v/>
      </c>
      <c r="BL76" s="55" t="str">
        <f t="shared" si="571"/>
        <v/>
      </c>
      <c r="BM76" s="55" t="str">
        <f t="shared" si="572"/>
        <v/>
      </c>
      <c r="BN76" s="55" t="str">
        <f t="shared" si="573"/>
        <v/>
      </c>
      <c r="BO76" s="55" t="str">
        <f t="shared" si="574"/>
        <v/>
      </c>
      <c r="BP76" s="55" t="str">
        <f t="shared" si="575"/>
        <v/>
      </c>
      <c r="BQ76" s="55" t="str">
        <f t="shared" si="576"/>
        <v/>
      </c>
      <c r="BR76" s="55" t="str">
        <f t="shared" si="577"/>
        <v/>
      </c>
      <c r="BS76" s="55" t="str">
        <f t="shared" si="578"/>
        <v/>
      </c>
      <c r="BT76" s="55" t="str">
        <f t="shared" si="579"/>
        <v/>
      </c>
      <c r="BU76" s="55" t="str">
        <f t="shared" si="580"/>
        <v/>
      </c>
      <c r="BV76" s="55" t="str">
        <f t="shared" si="581"/>
        <v/>
      </c>
      <c r="BW76" s="55" t="str">
        <f t="shared" si="582"/>
        <v/>
      </c>
      <c r="BX76" s="55" t="str">
        <f t="shared" si="583"/>
        <v/>
      </c>
      <c r="BY76" s="55" t="str">
        <f t="shared" si="584"/>
        <v/>
      </c>
      <c r="BZ76" s="55" t="str">
        <f t="shared" si="585"/>
        <v/>
      </c>
      <c r="CA76" s="55" t="str">
        <f t="shared" si="586"/>
        <v/>
      </c>
      <c r="CB76" s="55" t="str">
        <f t="shared" si="587"/>
        <v/>
      </c>
      <c r="CC76" s="55" t="str">
        <f t="shared" si="588"/>
        <v/>
      </c>
      <c r="CD76" s="55" t="str">
        <f t="shared" si="589"/>
        <v/>
      </c>
      <c r="CE76" s="55" t="str">
        <f t="shared" si="590"/>
        <v/>
      </c>
      <c r="CF76" s="55" t="str">
        <f t="shared" si="591"/>
        <v/>
      </c>
      <c r="CG76" s="55" t="str">
        <f t="shared" si="592"/>
        <v/>
      </c>
      <c r="CH76" s="55" t="str">
        <f t="shared" si="593"/>
        <v/>
      </c>
      <c r="CI76" s="55" t="str">
        <f t="shared" si="594"/>
        <v/>
      </c>
      <c r="CJ76" s="55" t="str">
        <f t="shared" si="595"/>
        <v/>
      </c>
      <c r="CK76" s="55" t="str">
        <f t="shared" si="596"/>
        <v/>
      </c>
      <c r="CL76" s="55" t="str">
        <f t="shared" si="597"/>
        <v/>
      </c>
      <c r="CM76" s="55" t="str">
        <f t="shared" si="598"/>
        <v/>
      </c>
      <c r="CN76" s="55" t="str">
        <f t="shared" si="599"/>
        <v/>
      </c>
      <c r="CO76" s="55" t="str">
        <f t="shared" si="600"/>
        <v/>
      </c>
      <c r="CP76" s="56" t="str">
        <f>IFERROR(IF($Y$2="DAILY",DATE(B75,1,1)-WEEKDAY(DATE(B75,1,1))+26*7,DATE(CR76,1,1)-WEEKDAY(DATE(CR76,1,1))+26*7),"")</f>
        <v/>
      </c>
      <c r="CQ76" s="3"/>
      <c r="CR76" s="3" t="str">
        <f>B23</f>
        <v/>
      </c>
    </row>
    <row r="77" spans="1:96" ht="21" customHeight="1" x14ac:dyDescent="0.25">
      <c r="A77" s="48" t="str">
        <f>IFERROR(IF($Y$2="DAILY","","66-67"),"")</f>
        <v/>
      </c>
      <c r="B77" s="49" t="str">
        <f>IFERROR(IF($Y$2="DAILY","",$B$10+67),"")</f>
        <v/>
      </c>
      <c r="C77" s="57">
        <f t="shared" ref="C77" si="604">IF($Y$2="DAILY",3,"")</f>
        <v>3</v>
      </c>
      <c r="D77" s="54" t="str">
        <f>IFERROR(IF($Y$2="DAILY",CP76+1,IF(AND(MONTH(DATE(B77-1,2,29))=2,WEEKDAY(DATE(B77-1,1,1))=7),DATE(B77-1,12,30),"")),"")</f>
        <v/>
      </c>
      <c r="E77" s="55" t="str">
        <f>IFERROR(IF($Y$2="DAILY",D77+1,DATE(B77,1,1)-WEEKDAY(DATE(B77,1,1),1)+7),"")</f>
        <v/>
      </c>
      <c r="F77" s="55" t="str">
        <f t="shared" si="602"/>
        <v/>
      </c>
      <c r="G77" s="55" t="str">
        <f t="shared" si="602"/>
        <v/>
      </c>
      <c r="H77" s="55" t="str">
        <f t="shared" si="602"/>
        <v/>
      </c>
      <c r="I77" s="55" t="str">
        <f t="shared" si="602"/>
        <v/>
      </c>
      <c r="J77" s="55" t="str">
        <f t="shared" si="602"/>
        <v/>
      </c>
      <c r="K77" s="55" t="str">
        <f t="shared" ref="K77:BD77" si="605">IFERROR(IF($Y$2="DAILY",J77+1,J77+7),"")</f>
        <v/>
      </c>
      <c r="L77" s="55" t="str">
        <f t="shared" si="605"/>
        <v/>
      </c>
      <c r="M77" s="55" t="str">
        <f t="shared" si="605"/>
        <v/>
      </c>
      <c r="N77" s="55" t="str">
        <f t="shared" si="605"/>
        <v/>
      </c>
      <c r="O77" s="55" t="str">
        <f t="shared" si="605"/>
        <v/>
      </c>
      <c r="P77" s="55" t="str">
        <f t="shared" si="605"/>
        <v/>
      </c>
      <c r="Q77" s="55" t="str">
        <f t="shared" si="605"/>
        <v/>
      </c>
      <c r="R77" s="55" t="str">
        <f t="shared" si="605"/>
        <v/>
      </c>
      <c r="S77" s="55" t="str">
        <f t="shared" si="605"/>
        <v/>
      </c>
      <c r="T77" s="55" t="str">
        <f t="shared" si="605"/>
        <v/>
      </c>
      <c r="U77" s="55" t="str">
        <f t="shared" si="605"/>
        <v/>
      </c>
      <c r="V77" s="55" t="str">
        <f t="shared" si="605"/>
        <v/>
      </c>
      <c r="W77" s="55" t="str">
        <f t="shared" si="605"/>
        <v/>
      </c>
      <c r="X77" s="55" t="str">
        <f t="shared" si="605"/>
        <v/>
      </c>
      <c r="Y77" s="55" t="str">
        <f t="shared" si="605"/>
        <v/>
      </c>
      <c r="Z77" s="55" t="str">
        <f t="shared" si="605"/>
        <v/>
      </c>
      <c r="AA77" s="55" t="str">
        <f t="shared" si="605"/>
        <v/>
      </c>
      <c r="AB77" s="55" t="str">
        <f t="shared" si="605"/>
        <v/>
      </c>
      <c r="AC77" s="55" t="str">
        <f t="shared" si="605"/>
        <v/>
      </c>
      <c r="AD77" s="55" t="str">
        <f t="shared" si="605"/>
        <v/>
      </c>
      <c r="AE77" s="55" t="str">
        <f t="shared" si="605"/>
        <v/>
      </c>
      <c r="AF77" s="55" t="str">
        <f t="shared" si="605"/>
        <v/>
      </c>
      <c r="AG77" s="55" t="str">
        <f t="shared" si="605"/>
        <v/>
      </c>
      <c r="AH77" s="55" t="str">
        <f t="shared" si="605"/>
        <v/>
      </c>
      <c r="AI77" s="55" t="str">
        <f t="shared" si="605"/>
        <v/>
      </c>
      <c r="AJ77" s="55" t="str">
        <f t="shared" si="605"/>
        <v/>
      </c>
      <c r="AK77" s="55" t="str">
        <f t="shared" si="605"/>
        <v/>
      </c>
      <c r="AL77" s="55" t="str">
        <f t="shared" si="605"/>
        <v/>
      </c>
      <c r="AM77" s="55" t="str">
        <f t="shared" si="605"/>
        <v/>
      </c>
      <c r="AN77" s="55" t="str">
        <f t="shared" si="605"/>
        <v/>
      </c>
      <c r="AO77" s="55" t="str">
        <f t="shared" si="605"/>
        <v/>
      </c>
      <c r="AP77" s="55" t="str">
        <f t="shared" si="605"/>
        <v/>
      </c>
      <c r="AQ77" s="55" t="str">
        <f t="shared" si="605"/>
        <v/>
      </c>
      <c r="AR77" s="55" t="str">
        <f t="shared" si="605"/>
        <v/>
      </c>
      <c r="AS77" s="55" t="str">
        <f t="shared" si="605"/>
        <v/>
      </c>
      <c r="AT77" s="55" t="str">
        <f t="shared" si="605"/>
        <v/>
      </c>
      <c r="AU77" s="55" t="str">
        <f t="shared" si="605"/>
        <v/>
      </c>
      <c r="AV77" s="55" t="str">
        <f t="shared" si="605"/>
        <v/>
      </c>
      <c r="AW77" s="55" t="str">
        <f t="shared" si="605"/>
        <v/>
      </c>
      <c r="AX77" s="55" t="str">
        <f t="shared" si="605"/>
        <v/>
      </c>
      <c r="AY77" s="55" t="str">
        <f t="shared" si="605"/>
        <v/>
      </c>
      <c r="AZ77" s="55" t="str">
        <f t="shared" si="605"/>
        <v/>
      </c>
      <c r="BA77" s="55" t="str">
        <f t="shared" si="605"/>
        <v/>
      </c>
      <c r="BB77" s="55" t="str">
        <f t="shared" si="605"/>
        <v/>
      </c>
      <c r="BC77" s="55" t="str">
        <f t="shared" si="605"/>
        <v/>
      </c>
      <c r="BD77" s="55" t="str">
        <f t="shared" si="605"/>
        <v/>
      </c>
      <c r="BE77" s="55" t="str">
        <f>IFERROR(IF($Y$2="DAILY",BD77+1,""),"")</f>
        <v/>
      </c>
      <c r="BF77" s="55" t="str">
        <f t="shared" si="565"/>
        <v/>
      </c>
      <c r="BG77" s="55" t="str">
        <f t="shared" si="566"/>
        <v/>
      </c>
      <c r="BH77" s="55" t="str">
        <f t="shared" si="567"/>
        <v/>
      </c>
      <c r="BI77" s="55" t="str">
        <f t="shared" si="568"/>
        <v/>
      </c>
      <c r="BJ77" s="55" t="str">
        <f t="shared" si="569"/>
        <v/>
      </c>
      <c r="BK77" s="55" t="str">
        <f t="shared" si="570"/>
        <v/>
      </c>
      <c r="BL77" s="55" t="str">
        <f t="shared" si="571"/>
        <v/>
      </c>
      <c r="BM77" s="55" t="str">
        <f t="shared" si="572"/>
        <v/>
      </c>
      <c r="BN77" s="55" t="str">
        <f t="shared" si="573"/>
        <v/>
      </c>
      <c r="BO77" s="55" t="str">
        <f t="shared" si="574"/>
        <v/>
      </c>
      <c r="BP77" s="55" t="str">
        <f t="shared" si="575"/>
        <v/>
      </c>
      <c r="BQ77" s="55" t="str">
        <f t="shared" si="576"/>
        <v/>
      </c>
      <c r="BR77" s="55" t="str">
        <f t="shared" si="577"/>
        <v/>
      </c>
      <c r="BS77" s="55" t="str">
        <f t="shared" si="578"/>
        <v/>
      </c>
      <c r="BT77" s="55" t="str">
        <f t="shared" si="579"/>
        <v/>
      </c>
      <c r="BU77" s="55" t="str">
        <f t="shared" si="580"/>
        <v/>
      </c>
      <c r="BV77" s="55" t="str">
        <f t="shared" si="581"/>
        <v/>
      </c>
      <c r="BW77" s="55" t="str">
        <f t="shared" si="582"/>
        <v/>
      </c>
      <c r="BX77" s="55" t="str">
        <f t="shared" si="583"/>
        <v/>
      </c>
      <c r="BY77" s="55" t="str">
        <f t="shared" si="584"/>
        <v/>
      </c>
      <c r="BZ77" s="55" t="str">
        <f t="shared" si="585"/>
        <v/>
      </c>
      <c r="CA77" s="55" t="str">
        <f t="shared" si="586"/>
        <v/>
      </c>
      <c r="CB77" s="55" t="str">
        <f t="shared" si="587"/>
        <v/>
      </c>
      <c r="CC77" s="55" t="str">
        <f t="shared" si="588"/>
        <v/>
      </c>
      <c r="CD77" s="55" t="str">
        <f t="shared" si="589"/>
        <v/>
      </c>
      <c r="CE77" s="55" t="str">
        <f t="shared" si="590"/>
        <v/>
      </c>
      <c r="CF77" s="55" t="str">
        <f t="shared" si="591"/>
        <v/>
      </c>
      <c r="CG77" s="55" t="str">
        <f t="shared" si="592"/>
        <v/>
      </c>
      <c r="CH77" s="55" t="str">
        <f t="shared" si="593"/>
        <v/>
      </c>
      <c r="CI77" s="55" t="str">
        <f t="shared" si="594"/>
        <v/>
      </c>
      <c r="CJ77" s="55" t="str">
        <f t="shared" si="595"/>
        <v/>
      </c>
      <c r="CK77" s="55" t="str">
        <f t="shared" si="596"/>
        <v/>
      </c>
      <c r="CL77" s="55" t="str">
        <f t="shared" si="597"/>
        <v/>
      </c>
      <c r="CM77" s="55" t="str">
        <f t="shared" si="598"/>
        <v/>
      </c>
      <c r="CN77" s="55" t="str">
        <f t="shared" si="599"/>
        <v/>
      </c>
      <c r="CO77" s="55" t="str">
        <f t="shared" si="600"/>
        <v/>
      </c>
      <c r="CP77" s="56" t="str">
        <f>IFERROR(IF($Y$2="DAILY",DATE(B75,1,1)-WEEKDAY(DATE(B75,1,1))+39*7,DATE(CR77,1,1)-WEEKDAY(DATE(CR77,1,1))+39*7),"")</f>
        <v/>
      </c>
      <c r="CQ77" s="3"/>
      <c r="CR77" s="3" t="str">
        <f>B23</f>
        <v/>
      </c>
    </row>
    <row r="78" spans="1:96" ht="21" customHeight="1" x14ac:dyDescent="0.25">
      <c r="A78" s="48" t="str">
        <f>IFERROR(IF($Y$2="DAILY","","67-68"),"")</f>
        <v/>
      </c>
      <c r="B78" s="49" t="str">
        <f>IFERROR(IF($Y$2="DAILY","",$B$10+68),"")</f>
        <v/>
      </c>
      <c r="C78" s="57">
        <f t="shared" ref="C78" si="606">IF($Y$2="DAILY",4,"")</f>
        <v>4</v>
      </c>
      <c r="D78" s="54" t="str">
        <f>IFERROR(IF($Y$2="DAILY",CP77+1,IF(AND(MONTH(DATE(B78-1,2,29))=2,WEEKDAY(DATE(B78-1,1,1))=7),DATE(B78-1,12,30),"")),"")</f>
        <v/>
      </c>
      <c r="E78" s="55" t="str">
        <f>IFERROR(IF($Y$2="DAILY",D78+1,DATE(B78,1,1)-WEEKDAY(DATE(B78,1,1),1)+7),"")</f>
        <v/>
      </c>
      <c r="F78" s="55" t="str">
        <f t="shared" si="602"/>
        <v/>
      </c>
      <c r="G78" s="55" t="str">
        <f t="shared" si="602"/>
        <v/>
      </c>
      <c r="H78" s="55" t="str">
        <f t="shared" si="602"/>
        <v/>
      </c>
      <c r="I78" s="55" t="str">
        <f t="shared" si="602"/>
        <v/>
      </c>
      <c r="J78" s="55" t="str">
        <f t="shared" si="602"/>
        <v/>
      </c>
      <c r="K78" s="55" t="str">
        <f t="shared" ref="K78:BD78" si="607">IFERROR(IF($Y$2="DAILY",J78+1,J78+7),"")</f>
        <v/>
      </c>
      <c r="L78" s="55" t="str">
        <f t="shared" si="607"/>
        <v/>
      </c>
      <c r="M78" s="55" t="str">
        <f t="shared" si="607"/>
        <v/>
      </c>
      <c r="N78" s="55" t="str">
        <f t="shared" si="607"/>
        <v/>
      </c>
      <c r="O78" s="55" t="str">
        <f t="shared" si="607"/>
        <v/>
      </c>
      <c r="P78" s="55" t="str">
        <f t="shared" si="607"/>
        <v/>
      </c>
      <c r="Q78" s="55" t="str">
        <f t="shared" si="607"/>
        <v/>
      </c>
      <c r="R78" s="55" t="str">
        <f t="shared" si="607"/>
        <v/>
      </c>
      <c r="S78" s="55" t="str">
        <f t="shared" si="607"/>
        <v/>
      </c>
      <c r="T78" s="55" t="str">
        <f t="shared" si="607"/>
        <v/>
      </c>
      <c r="U78" s="55" t="str">
        <f t="shared" si="607"/>
        <v/>
      </c>
      <c r="V78" s="55" t="str">
        <f t="shared" si="607"/>
        <v/>
      </c>
      <c r="W78" s="55" t="str">
        <f t="shared" si="607"/>
        <v/>
      </c>
      <c r="X78" s="55" t="str">
        <f t="shared" si="607"/>
        <v/>
      </c>
      <c r="Y78" s="55" t="str">
        <f t="shared" si="607"/>
        <v/>
      </c>
      <c r="Z78" s="55" t="str">
        <f t="shared" si="607"/>
        <v/>
      </c>
      <c r="AA78" s="55" t="str">
        <f t="shared" si="607"/>
        <v/>
      </c>
      <c r="AB78" s="55" t="str">
        <f t="shared" si="607"/>
        <v/>
      </c>
      <c r="AC78" s="55" t="str">
        <f t="shared" si="607"/>
        <v/>
      </c>
      <c r="AD78" s="55" t="str">
        <f t="shared" si="607"/>
        <v/>
      </c>
      <c r="AE78" s="55" t="str">
        <f t="shared" si="607"/>
        <v/>
      </c>
      <c r="AF78" s="55" t="str">
        <f t="shared" si="607"/>
        <v/>
      </c>
      <c r="AG78" s="55" t="str">
        <f t="shared" si="607"/>
        <v/>
      </c>
      <c r="AH78" s="55" t="str">
        <f t="shared" si="607"/>
        <v/>
      </c>
      <c r="AI78" s="55" t="str">
        <f t="shared" si="607"/>
        <v/>
      </c>
      <c r="AJ78" s="55" t="str">
        <f t="shared" si="607"/>
        <v/>
      </c>
      <c r="AK78" s="55" t="str">
        <f t="shared" si="607"/>
        <v/>
      </c>
      <c r="AL78" s="55" t="str">
        <f t="shared" si="607"/>
        <v/>
      </c>
      <c r="AM78" s="55" t="str">
        <f t="shared" si="607"/>
        <v/>
      </c>
      <c r="AN78" s="55" t="str">
        <f t="shared" si="607"/>
        <v/>
      </c>
      <c r="AO78" s="55" t="str">
        <f t="shared" si="607"/>
        <v/>
      </c>
      <c r="AP78" s="55" t="str">
        <f t="shared" si="607"/>
        <v/>
      </c>
      <c r="AQ78" s="55" t="str">
        <f t="shared" si="607"/>
        <v/>
      </c>
      <c r="AR78" s="55" t="str">
        <f t="shared" si="607"/>
        <v/>
      </c>
      <c r="AS78" s="55" t="str">
        <f t="shared" si="607"/>
        <v/>
      </c>
      <c r="AT78" s="55" t="str">
        <f t="shared" si="607"/>
        <v/>
      </c>
      <c r="AU78" s="55" t="str">
        <f t="shared" si="607"/>
        <v/>
      </c>
      <c r="AV78" s="55" t="str">
        <f t="shared" si="607"/>
        <v/>
      </c>
      <c r="AW78" s="55" t="str">
        <f t="shared" si="607"/>
        <v/>
      </c>
      <c r="AX78" s="55" t="str">
        <f t="shared" si="607"/>
        <v/>
      </c>
      <c r="AY78" s="55" t="str">
        <f t="shared" si="607"/>
        <v/>
      </c>
      <c r="AZ78" s="55" t="str">
        <f t="shared" si="607"/>
        <v/>
      </c>
      <c r="BA78" s="55" t="str">
        <f t="shared" si="607"/>
        <v/>
      </c>
      <c r="BB78" s="55" t="str">
        <f t="shared" si="607"/>
        <v/>
      </c>
      <c r="BC78" s="55" t="str">
        <f t="shared" si="607"/>
        <v/>
      </c>
      <c r="BD78" s="55" t="str">
        <f t="shared" si="607"/>
        <v/>
      </c>
      <c r="BE78" s="55" t="str">
        <f>IFERROR(IF($Y$2="DAILY",BD78+1,""),"")</f>
        <v/>
      </c>
      <c r="BF78" s="55" t="str">
        <f t="shared" si="565"/>
        <v/>
      </c>
      <c r="BG78" s="55" t="str">
        <f t="shared" si="566"/>
        <v/>
      </c>
      <c r="BH78" s="55" t="str">
        <f t="shared" si="567"/>
        <v/>
      </c>
      <c r="BI78" s="55" t="str">
        <f t="shared" si="568"/>
        <v/>
      </c>
      <c r="BJ78" s="55" t="str">
        <f t="shared" si="569"/>
        <v/>
      </c>
      <c r="BK78" s="55" t="str">
        <f t="shared" si="570"/>
        <v/>
      </c>
      <c r="BL78" s="55" t="str">
        <f t="shared" si="571"/>
        <v/>
      </c>
      <c r="BM78" s="55" t="str">
        <f t="shared" si="572"/>
        <v/>
      </c>
      <c r="BN78" s="55" t="str">
        <f t="shared" si="573"/>
        <v/>
      </c>
      <c r="BO78" s="55" t="str">
        <f t="shared" si="574"/>
        <v/>
      </c>
      <c r="BP78" s="55" t="str">
        <f t="shared" si="575"/>
        <v/>
      </c>
      <c r="BQ78" s="55" t="str">
        <f t="shared" si="576"/>
        <v/>
      </c>
      <c r="BR78" s="55" t="str">
        <f t="shared" si="577"/>
        <v/>
      </c>
      <c r="BS78" s="55" t="str">
        <f t="shared" si="578"/>
        <v/>
      </c>
      <c r="BT78" s="55" t="str">
        <f t="shared" si="579"/>
        <v/>
      </c>
      <c r="BU78" s="55" t="str">
        <f t="shared" si="580"/>
        <v/>
      </c>
      <c r="BV78" s="55" t="str">
        <f t="shared" si="581"/>
        <v/>
      </c>
      <c r="BW78" s="55" t="str">
        <f t="shared" si="582"/>
        <v/>
      </c>
      <c r="BX78" s="55" t="str">
        <f t="shared" si="583"/>
        <v/>
      </c>
      <c r="BY78" s="55" t="str">
        <f t="shared" si="584"/>
        <v/>
      </c>
      <c r="BZ78" s="55" t="str">
        <f t="shared" si="585"/>
        <v/>
      </c>
      <c r="CA78" s="55" t="str">
        <f t="shared" si="586"/>
        <v/>
      </c>
      <c r="CB78" s="55" t="str">
        <f t="shared" si="587"/>
        <v/>
      </c>
      <c r="CC78" s="55" t="str">
        <f t="shared" si="588"/>
        <v/>
      </c>
      <c r="CD78" s="55" t="str">
        <f t="shared" si="589"/>
        <v/>
      </c>
      <c r="CE78" s="55" t="str">
        <f t="shared" si="590"/>
        <v/>
      </c>
      <c r="CF78" s="55" t="str">
        <f t="shared" si="591"/>
        <v/>
      </c>
      <c r="CG78" s="55" t="str">
        <f t="shared" si="592"/>
        <v/>
      </c>
      <c r="CH78" s="55" t="str">
        <f t="shared" si="593"/>
        <v/>
      </c>
      <c r="CI78" s="55" t="str">
        <f t="shared" si="594"/>
        <v/>
      </c>
      <c r="CJ78" s="55" t="str">
        <f t="shared" si="595"/>
        <v/>
      </c>
      <c r="CK78" s="55" t="str">
        <f t="shared" si="596"/>
        <v/>
      </c>
      <c r="CL78" s="55" t="str">
        <f t="shared" si="597"/>
        <v/>
      </c>
      <c r="CM78" s="55" t="str">
        <f t="shared" si="598"/>
        <v/>
      </c>
      <c r="CN78" s="55" t="str">
        <f t="shared" si="599"/>
        <v/>
      </c>
      <c r="CO78" s="55" t="str">
        <f t="shared" si="600"/>
        <v/>
      </c>
      <c r="CP78" s="56" t="str">
        <f>IFERROR(IF($Y$2="DAILY",DATE(B75,1,1)-WEEKDAY(DATE(B75,1,1))+52*7,DATE(CR78,1,1)-WEEKDAY(DATE(CR78,1,1))+52*7),"")</f>
        <v/>
      </c>
      <c r="CQ78" s="3"/>
      <c r="CR78" s="3" t="str">
        <f>B23</f>
        <v/>
      </c>
    </row>
    <row r="79" spans="1:96" ht="21" customHeight="1" x14ac:dyDescent="0.25">
      <c r="A79" s="48" t="str">
        <f>IFERROR(IF($Y$2="DAILY","","68-69"),"")</f>
        <v/>
      </c>
      <c r="B79" s="49" t="str">
        <f>IFERROR(IF($Y$2="DAILY","",$B$10+69),"")</f>
        <v/>
      </c>
      <c r="C79" s="58"/>
      <c r="D79" s="54" t="str">
        <f>IFERROR(IF($Y$2="DAILY",IF(AND(MONTH(DATE(B75,2,29))=2,WEEKDAY(DATE(B75,1,1))=7),DATE(B75,12,24),""),IF(AND(MONTH(DATE(B79-1,2,29))=2,WEEKDAY(DATE(B79-1,1,1))=7),DATE(B79-1,12,30),"")),"")</f>
        <v/>
      </c>
      <c r="E79" s="55" t="str">
        <f>IFERROR(IF($Y$2="DAILY",IF(AND(MONTH(DATE(B75,2,29))=2,WEEKDAY(DATE(B75,1,1))=7),DATE(B75,12,25),""),DATE(B79,1,1)-WEEKDAY(DATE(B79,1,1),1)+7),"")</f>
        <v/>
      </c>
      <c r="F79" s="55" t="str">
        <f>IFERROR(IF($Y$2="DAILY",IF(AND(MONTH(DATE(B75,2,29))=2,WEEKDAY(DATE(B75,1,1))=7),DATE(B75,12,26),""),E79+7),"")</f>
        <v/>
      </c>
      <c r="G79" s="55" t="str">
        <f>IFERROR(IF($Y$2="DAILY",IF(AND(MONTH(DATE(B75,2,29))=2,WEEKDAY(DATE(B75,1,1))=7),DATE(B75,12,27),""),F79+7),"")</f>
        <v/>
      </c>
      <c r="H79" s="55" t="str">
        <f>IFERROR(IF($Y$2="DAILY",IF(AND(MONTH(DATE(B75,2,29))=2,WEEKDAY(DATE(B75,1,1))=7),DATE(B75,12,28),""),G79+7),"")</f>
        <v/>
      </c>
      <c r="I79" s="55" t="str">
        <f>IFERROR(IF($Y$2="DAILY",IF(AND(MONTH(DATE(B75,2,29))=2,WEEKDAY(DATE(B75,1,1))=7),DATE(B75,12,29),""),H79+7),"")</f>
        <v/>
      </c>
      <c r="J79" s="55" t="str">
        <f>IFERROR(IF($Y$2="DAILY",IF(AND(MONTH(DATE(B75,2,29))=2,WEEKDAY(DATE(B75,1,1))=7),DATE(B75,12,30),""),I79+7),"")</f>
        <v/>
      </c>
      <c r="K79" s="55" t="str">
        <f>IFERROR(IF($Y$2="DAILY","",J79+7),"")</f>
        <v/>
      </c>
      <c r="L79" s="55" t="str">
        <f>IFERROR(IF($Y$2="DAILY","",K79+7),"")</f>
        <v/>
      </c>
      <c r="M79" s="55" t="str">
        <f t="shared" ref="M79:BD79" si="608">IFERROR(IF($Y$2="DAILY","",L79+7),"")</f>
        <v/>
      </c>
      <c r="N79" s="55" t="str">
        <f t="shared" si="608"/>
        <v/>
      </c>
      <c r="O79" s="55" t="str">
        <f t="shared" si="608"/>
        <v/>
      </c>
      <c r="P79" s="55" t="str">
        <f t="shared" si="608"/>
        <v/>
      </c>
      <c r="Q79" s="55" t="str">
        <f t="shared" si="608"/>
        <v/>
      </c>
      <c r="R79" s="55" t="str">
        <f t="shared" si="608"/>
        <v/>
      </c>
      <c r="S79" s="55" t="str">
        <f t="shared" si="608"/>
        <v/>
      </c>
      <c r="T79" s="55" t="str">
        <f t="shared" si="608"/>
        <v/>
      </c>
      <c r="U79" s="55" t="str">
        <f t="shared" si="608"/>
        <v/>
      </c>
      <c r="V79" s="55" t="str">
        <f t="shared" si="608"/>
        <v/>
      </c>
      <c r="W79" s="55" t="str">
        <f t="shared" si="608"/>
        <v/>
      </c>
      <c r="X79" s="55" t="str">
        <f t="shared" si="608"/>
        <v/>
      </c>
      <c r="Y79" s="55" t="str">
        <f t="shared" si="608"/>
        <v/>
      </c>
      <c r="Z79" s="55" t="str">
        <f t="shared" si="608"/>
        <v/>
      </c>
      <c r="AA79" s="55" t="str">
        <f t="shared" si="608"/>
        <v/>
      </c>
      <c r="AB79" s="55" t="str">
        <f t="shared" si="608"/>
        <v/>
      </c>
      <c r="AC79" s="55" t="str">
        <f t="shared" si="608"/>
        <v/>
      </c>
      <c r="AD79" s="55" t="str">
        <f t="shared" si="608"/>
        <v/>
      </c>
      <c r="AE79" s="55" t="str">
        <f t="shared" si="608"/>
        <v/>
      </c>
      <c r="AF79" s="55" t="str">
        <f t="shared" si="608"/>
        <v/>
      </c>
      <c r="AG79" s="55" t="str">
        <f t="shared" si="608"/>
        <v/>
      </c>
      <c r="AH79" s="55" t="str">
        <f t="shared" si="608"/>
        <v/>
      </c>
      <c r="AI79" s="55" t="str">
        <f t="shared" si="608"/>
        <v/>
      </c>
      <c r="AJ79" s="55" t="str">
        <f t="shared" si="608"/>
        <v/>
      </c>
      <c r="AK79" s="55" t="str">
        <f t="shared" si="608"/>
        <v/>
      </c>
      <c r="AL79" s="55" t="str">
        <f t="shared" si="608"/>
        <v/>
      </c>
      <c r="AM79" s="55" t="str">
        <f t="shared" si="608"/>
        <v/>
      </c>
      <c r="AN79" s="55" t="str">
        <f t="shared" si="608"/>
        <v/>
      </c>
      <c r="AO79" s="55" t="str">
        <f t="shared" si="608"/>
        <v/>
      </c>
      <c r="AP79" s="55" t="str">
        <f t="shared" si="608"/>
        <v/>
      </c>
      <c r="AQ79" s="55" t="str">
        <f t="shared" si="608"/>
        <v/>
      </c>
      <c r="AR79" s="55" t="str">
        <f t="shared" si="608"/>
        <v/>
      </c>
      <c r="AS79" s="55" t="str">
        <f t="shared" si="608"/>
        <v/>
      </c>
      <c r="AT79" s="55" t="str">
        <f t="shared" si="608"/>
        <v/>
      </c>
      <c r="AU79" s="55" t="str">
        <f t="shared" si="608"/>
        <v/>
      </c>
      <c r="AV79" s="55" t="str">
        <f t="shared" si="608"/>
        <v/>
      </c>
      <c r="AW79" s="55" t="str">
        <f t="shared" si="608"/>
        <v/>
      </c>
      <c r="AX79" s="55" t="str">
        <f t="shared" si="608"/>
        <v/>
      </c>
      <c r="AY79" s="55" t="str">
        <f t="shared" si="608"/>
        <v/>
      </c>
      <c r="AZ79" s="55" t="str">
        <f t="shared" si="608"/>
        <v/>
      </c>
      <c r="BA79" s="55" t="str">
        <f t="shared" si="608"/>
        <v/>
      </c>
      <c r="BB79" s="55" t="str">
        <f t="shared" si="608"/>
        <v/>
      </c>
      <c r="BC79" s="55" t="str">
        <f t="shared" si="608"/>
        <v/>
      </c>
      <c r="BD79" s="55" t="str">
        <f t="shared" si="608"/>
        <v/>
      </c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6"/>
      <c r="CQ79" s="3"/>
      <c r="CR79" s="3" t="str">
        <f>B23</f>
        <v/>
      </c>
    </row>
    <row r="80" spans="1:96" ht="21" customHeight="1" x14ac:dyDescent="0.25">
      <c r="A80" s="48" t="str">
        <f>IFERROR(IF($Y$2="DAILY","13-14","69-70"),"")</f>
        <v>13-14</v>
      </c>
      <c r="B80" s="49" t="str">
        <f>IFERROR(IF($Y$2="DAILY",$B$10+14,$B$10+70),"")</f>
        <v/>
      </c>
      <c r="C80" s="57">
        <f t="shared" ref="C80" si="609">IF($Y$2="DAILY",1,"")</f>
        <v>1</v>
      </c>
      <c r="D80" s="54" t="str">
        <f>IFERROR(IF($Y$2="DAILY",DATE(B80,1,1)-WEEKDAY(DATE(B80,1,1),1)+1,IF(AND(MONTH(DATE(B80-1,2,29))=2,WEEKDAY(DATE(B80-1,1,1))=7),DATE(B80-1,12,30),"")),"")</f>
        <v/>
      </c>
      <c r="E80" s="55" t="str">
        <f>IFERROR(IF($Y$2="DAILY",DATE(B80,1,1)-WEEKDAY(DATE(B80,1,1),1)+2,DATE(B80,1,1)-WEEKDAY(DATE(B80,1,1),1)+7),"")</f>
        <v/>
      </c>
      <c r="F80" s="55" t="str">
        <f>IFERROR(IF($Y$2="DAILY",DATE(B80,1,1)-WEEKDAY(DATE(B80,1,1),1)+3,E80+7),"")</f>
        <v/>
      </c>
      <c r="G80" s="55" t="str">
        <f>IFERROR(IF($Y$2="DAILY",DATE(B80,1,1)-WEEKDAY(DATE(B80,1,1),1)+4,F80+7),"")</f>
        <v/>
      </c>
      <c r="H80" s="55" t="str">
        <f>IFERROR(IF($Y$2="DAILY",DATE(B80,1,1)-WEEKDAY(DATE(B80,1,1),1)+5,G80+7),"")</f>
        <v/>
      </c>
      <c r="I80" s="55" t="str">
        <f>IFERROR(IF($Y$2="DAILY",DATE(B80,1,1)-WEEKDAY(DATE(B80,1,1),1)+6,H80+7),"")</f>
        <v/>
      </c>
      <c r="J80" s="55" t="str">
        <f>IFERROR(IF($Y$2="DAILY",DATE(B80,1,1)-WEEKDAY(DATE(B80,1,1),1)+7,I80+7),"")</f>
        <v/>
      </c>
      <c r="K80" s="55" t="str">
        <f t="shared" ref="K80:BD80" si="610">IFERROR(IF($Y$2="DAILY",J80+1,J80+7),"")</f>
        <v/>
      </c>
      <c r="L80" s="55" t="str">
        <f t="shared" si="610"/>
        <v/>
      </c>
      <c r="M80" s="55" t="str">
        <f t="shared" si="610"/>
        <v/>
      </c>
      <c r="N80" s="55" t="str">
        <f t="shared" si="610"/>
        <v/>
      </c>
      <c r="O80" s="55" t="str">
        <f t="shared" si="610"/>
        <v/>
      </c>
      <c r="P80" s="55" t="str">
        <f t="shared" si="610"/>
        <v/>
      </c>
      <c r="Q80" s="55" t="str">
        <f t="shared" si="610"/>
        <v/>
      </c>
      <c r="R80" s="55" t="str">
        <f t="shared" si="610"/>
        <v/>
      </c>
      <c r="S80" s="55" t="str">
        <f t="shared" si="610"/>
        <v/>
      </c>
      <c r="T80" s="55" t="str">
        <f t="shared" si="610"/>
        <v/>
      </c>
      <c r="U80" s="55" t="str">
        <f t="shared" si="610"/>
        <v/>
      </c>
      <c r="V80" s="55" t="str">
        <f t="shared" si="610"/>
        <v/>
      </c>
      <c r="W80" s="55" t="str">
        <f t="shared" si="610"/>
        <v/>
      </c>
      <c r="X80" s="55" t="str">
        <f t="shared" si="610"/>
        <v/>
      </c>
      <c r="Y80" s="55" t="str">
        <f t="shared" si="610"/>
        <v/>
      </c>
      <c r="Z80" s="55" t="str">
        <f t="shared" si="610"/>
        <v/>
      </c>
      <c r="AA80" s="55" t="str">
        <f t="shared" si="610"/>
        <v/>
      </c>
      <c r="AB80" s="55" t="str">
        <f t="shared" si="610"/>
        <v/>
      </c>
      <c r="AC80" s="55" t="str">
        <f t="shared" si="610"/>
        <v/>
      </c>
      <c r="AD80" s="55" t="str">
        <f t="shared" si="610"/>
        <v/>
      </c>
      <c r="AE80" s="55" t="str">
        <f t="shared" si="610"/>
        <v/>
      </c>
      <c r="AF80" s="55" t="str">
        <f t="shared" si="610"/>
        <v/>
      </c>
      <c r="AG80" s="55" t="str">
        <f t="shared" si="610"/>
        <v/>
      </c>
      <c r="AH80" s="55" t="str">
        <f t="shared" si="610"/>
        <v/>
      </c>
      <c r="AI80" s="55" t="str">
        <f t="shared" si="610"/>
        <v/>
      </c>
      <c r="AJ80" s="55" t="str">
        <f t="shared" si="610"/>
        <v/>
      </c>
      <c r="AK80" s="55" t="str">
        <f t="shared" si="610"/>
        <v/>
      </c>
      <c r="AL80" s="55" t="str">
        <f t="shared" si="610"/>
        <v/>
      </c>
      <c r="AM80" s="55" t="str">
        <f t="shared" si="610"/>
        <v/>
      </c>
      <c r="AN80" s="55" t="str">
        <f t="shared" si="610"/>
        <v/>
      </c>
      <c r="AO80" s="55" t="str">
        <f t="shared" si="610"/>
        <v/>
      </c>
      <c r="AP80" s="55" t="str">
        <f t="shared" si="610"/>
        <v/>
      </c>
      <c r="AQ80" s="55" t="str">
        <f t="shared" si="610"/>
        <v/>
      </c>
      <c r="AR80" s="55" t="str">
        <f t="shared" si="610"/>
        <v/>
      </c>
      <c r="AS80" s="55" t="str">
        <f t="shared" si="610"/>
        <v/>
      </c>
      <c r="AT80" s="55" t="str">
        <f t="shared" si="610"/>
        <v/>
      </c>
      <c r="AU80" s="55" t="str">
        <f t="shared" si="610"/>
        <v/>
      </c>
      <c r="AV80" s="55" t="str">
        <f t="shared" si="610"/>
        <v/>
      </c>
      <c r="AW80" s="55" t="str">
        <f t="shared" si="610"/>
        <v/>
      </c>
      <c r="AX80" s="55" t="str">
        <f t="shared" si="610"/>
        <v/>
      </c>
      <c r="AY80" s="55" t="str">
        <f t="shared" si="610"/>
        <v/>
      </c>
      <c r="AZ80" s="55" t="str">
        <f t="shared" si="610"/>
        <v/>
      </c>
      <c r="BA80" s="55" t="str">
        <f t="shared" si="610"/>
        <v/>
      </c>
      <c r="BB80" s="55" t="str">
        <f t="shared" si="610"/>
        <v/>
      </c>
      <c r="BC80" s="55" t="str">
        <f t="shared" si="610"/>
        <v/>
      </c>
      <c r="BD80" s="55" t="str">
        <f t="shared" si="610"/>
        <v/>
      </c>
      <c r="BE80" s="55" t="str">
        <f>IFERROR(IF($Y$2="DAILY",BD80+1,""),"")</f>
        <v/>
      </c>
      <c r="BF80" s="55" t="str">
        <f t="shared" ref="BF80:BF83" si="611">IFERROR(BE80+1,"")</f>
        <v/>
      </c>
      <c r="BG80" s="55" t="str">
        <f t="shared" ref="BG80:BG83" si="612">IFERROR(BF80+1,"")</f>
        <v/>
      </c>
      <c r="BH80" s="55" t="str">
        <f t="shared" ref="BH80:BH83" si="613">IFERROR(BG80+1,"")</f>
        <v/>
      </c>
      <c r="BI80" s="55" t="str">
        <f t="shared" ref="BI80:BI83" si="614">IFERROR(BH80+1,"")</f>
        <v/>
      </c>
      <c r="BJ80" s="55" t="str">
        <f t="shared" ref="BJ80:BJ83" si="615">IFERROR(BI80+1,"")</f>
        <v/>
      </c>
      <c r="BK80" s="55" t="str">
        <f t="shared" ref="BK80:BK83" si="616">IFERROR(BJ80+1,"")</f>
        <v/>
      </c>
      <c r="BL80" s="55" t="str">
        <f t="shared" ref="BL80:BL83" si="617">IFERROR(BK80+1,"")</f>
        <v/>
      </c>
      <c r="BM80" s="55" t="str">
        <f t="shared" ref="BM80:BM83" si="618">IFERROR(BL80+1,"")</f>
        <v/>
      </c>
      <c r="BN80" s="55" t="str">
        <f t="shared" ref="BN80:BN83" si="619">IFERROR(BM80+1,"")</f>
        <v/>
      </c>
      <c r="BO80" s="55" t="str">
        <f t="shared" ref="BO80:BO83" si="620">IFERROR(BN80+1,"")</f>
        <v/>
      </c>
      <c r="BP80" s="55" t="str">
        <f t="shared" ref="BP80:BP83" si="621">IFERROR(BO80+1,"")</f>
        <v/>
      </c>
      <c r="BQ80" s="55" t="str">
        <f t="shared" ref="BQ80:BQ83" si="622">IFERROR(BP80+1,"")</f>
        <v/>
      </c>
      <c r="BR80" s="55" t="str">
        <f t="shared" ref="BR80:BR83" si="623">IFERROR(BQ80+1,"")</f>
        <v/>
      </c>
      <c r="BS80" s="55" t="str">
        <f t="shared" ref="BS80:BS83" si="624">IFERROR(BR80+1,"")</f>
        <v/>
      </c>
      <c r="BT80" s="55" t="str">
        <f t="shared" ref="BT80:BT83" si="625">IFERROR(BS80+1,"")</f>
        <v/>
      </c>
      <c r="BU80" s="55" t="str">
        <f t="shared" ref="BU80:BU83" si="626">IFERROR(BT80+1,"")</f>
        <v/>
      </c>
      <c r="BV80" s="55" t="str">
        <f t="shared" ref="BV80:BV83" si="627">IFERROR(BU80+1,"")</f>
        <v/>
      </c>
      <c r="BW80" s="55" t="str">
        <f t="shared" ref="BW80:BW83" si="628">IFERROR(BV80+1,"")</f>
        <v/>
      </c>
      <c r="BX80" s="55" t="str">
        <f t="shared" ref="BX80:BX83" si="629">IFERROR(BW80+1,"")</f>
        <v/>
      </c>
      <c r="BY80" s="55" t="str">
        <f t="shared" ref="BY80:BY83" si="630">IFERROR(BX80+1,"")</f>
        <v/>
      </c>
      <c r="BZ80" s="55" t="str">
        <f t="shared" ref="BZ80:BZ83" si="631">IFERROR(BY80+1,"")</f>
        <v/>
      </c>
      <c r="CA80" s="55" t="str">
        <f t="shared" ref="CA80:CA83" si="632">IFERROR(BZ80+1,"")</f>
        <v/>
      </c>
      <c r="CB80" s="55" t="str">
        <f t="shared" ref="CB80:CB83" si="633">IFERROR(CA80+1,"")</f>
        <v/>
      </c>
      <c r="CC80" s="55" t="str">
        <f t="shared" ref="CC80:CC83" si="634">IFERROR(CB80+1,"")</f>
        <v/>
      </c>
      <c r="CD80" s="55" t="str">
        <f t="shared" ref="CD80:CD83" si="635">IFERROR(CC80+1,"")</f>
        <v/>
      </c>
      <c r="CE80" s="55" t="str">
        <f t="shared" ref="CE80:CE83" si="636">IFERROR(CD80+1,"")</f>
        <v/>
      </c>
      <c r="CF80" s="55" t="str">
        <f t="shared" ref="CF80:CF83" si="637">IFERROR(CE80+1,"")</f>
        <v/>
      </c>
      <c r="CG80" s="55" t="str">
        <f t="shared" ref="CG80:CG83" si="638">IFERROR(CF80+1,"")</f>
        <v/>
      </c>
      <c r="CH80" s="55" t="str">
        <f t="shared" ref="CH80:CH83" si="639">IFERROR(CG80+1,"")</f>
        <v/>
      </c>
      <c r="CI80" s="55" t="str">
        <f t="shared" ref="CI80:CI83" si="640">IFERROR(CH80+1,"")</f>
        <v/>
      </c>
      <c r="CJ80" s="55" t="str">
        <f t="shared" ref="CJ80:CJ83" si="641">IFERROR(CI80+1,"")</f>
        <v/>
      </c>
      <c r="CK80" s="55" t="str">
        <f t="shared" ref="CK80:CK83" si="642">IFERROR(CJ80+1,"")</f>
        <v/>
      </c>
      <c r="CL80" s="55" t="str">
        <f t="shared" ref="CL80:CL83" si="643">IFERROR(CK80+1,"")</f>
        <v/>
      </c>
      <c r="CM80" s="55" t="str">
        <f t="shared" ref="CM80:CM83" si="644">IFERROR(CL80+1,"")</f>
        <v/>
      </c>
      <c r="CN80" s="55" t="str">
        <f t="shared" ref="CN80:CN83" si="645">IFERROR(CM80+1,"")</f>
        <v/>
      </c>
      <c r="CO80" s="55" t="str">
        <f t="shared" ref="CO80:CO83" si="646">IFERROR(CN80+1,"")</f>
        <v/>
      </c>
      <c r="CP80" s="56" t="str">
        <f>IFERROR(IF($Y$2="DAILY",DATE(B80,1,1)-WEEKDAY(DATE(B80,1,1))+13*7,DATE(CR80,1,1)-WEEKDAY(DATE(CR80,1,1))+13*7),"")</f>
        <v/>
      </c>
      <c r="CQ80" s="3"/>
      <c r="CR80" s="3" t="str">
        <f>B24</f>
        <v/>
      </c>
    </row>
    <row r="81" spans="1:96" ht="21" customHeight="1" x14ac:dyDescent="0.25">
      <c r="A81" s="48" t="str">
        <f>IFERROR(IF($Y$2="DAILY","","70-71"),"")</f>
        <v/>
      </c>
      <c r="B81" s="49" t="str">
        <f>IFERROR(IF($Y$2="DAILY","",$B$10+71),"")</f>
        <v/>
      </c>
      <c r="C81" s="57">
        <f t="shared" ref="C81" si="647">IF($Y$2="DAILY",2,"")</f>
        <v>2</v>
      </c>
      <c r="D81" s="54" t="str">
        <f>IFERROR(IF($Y$2="DAILY",CP80+1,IF(AND(MONTH(DATE(B81-1,2,29))=2,WEEKDAY(DATE(B81-1,1,1))=7),DATE(B81-1,12,30),"")),"")</f>
        <v/>
      </c>
      <c r="E81" s="55" t="str">
        <f>IFERROR(IF($Y$2="DAILY",D81+1,DATE(B81,1,1)-WEEKDAY(DATE(B81,1,1),1)+7),"")</f>
        <v/>
      </c>
      <c r="F81" s="55" t="str">
        <f t="shared" ref="F81:J83" si="648">IFERROR(IF($Y$2="DAILY",E81+1,E81+7),"")</f>
        <v/>
      </c>
      <c r="G81" s="55" t="str">
        <f t="shared" si="648"/>
        <v/>
      </c>
      <c r="H81" s="55" t="str">
        <f t="shared" si="648"/>
        <v/>
      </c>
      <c r="I81" s="55" t="str">
        <f t="shared" si="648"/>
        <v/>
      </c>
      <c r="J81" s="55" t="str">
        <f t="shared" si="648"/>
        <v/>
      </c>
      <c r="K81" s="55" t="str">
        <f t="shared" ref="K81:BD81" si="649">IFERROR(IF($Y$2="DAILY",J81+1,J81+7),"")</f>
        <v/>
      </c>
      <c r="L81" s="55" t="str">
        <f t="shared" si="649"/>
        <v/>
      </c>
      <c r="M81" s="55" t="str">
        <f t="shared" si="649"/>
        <v/>
      </c>
      <c r="N81" s="55" t="str">
        <f t="shared" si="649"/>
        <v/>
      </c>
      <c r="O81" s="55" t="str">
        <f t="shared" si="649"/>
        <v/>
      </c>
      <c r="P81" s="55" t="str">
        <f t="shared" si="649"/>
        <v/>
      </c>
      <c r="Q81" s="55" t="str">
        <f t="shared" si="649"/>
        <v/>
      </c>
      <c r="R81" s="55" t="str">
        <f t="shared" si="649"/>
        <v/>
      </c>
      <c r="S81" s="55" t="str">
        <f t="shared" si="649"/>
        <v/>
      </c>
      <c r="T81" s="55" t="str">
        <f t="shared" si="649"/>
        <v/>
      </c>
      <c r="U81" s="55" t="str">
        <f t="shared" si="649"/>
        <v/>
      </c>
      <c r="V81" s="55" t="str">
        <f t="shared" si="649"/>
        <v/>
      </c>
      <c r="W81" s="55" t="str">
        <f t="shared" si="649"/>
        <v/>
      </c>
      <c r="X81" s="55" t="str">
        <f t="shared" si="649"/>
        <v/>
      </c>
      <c r="Y81" s="55" t="str">
        <f t="shared" si="649"/>
        <v/>
      </c>
      <c r="Z81" s="55" t="str">
        <f t="shared" si="649"/>
        <v/>
      </c>
      <c r="AA81" s="55" t="str">
        <f t="shared" si="649"/>
        <v/>
      </c>
      <c r="AB81" s="55" t="str">
        <f t="shared" si="649"/>
        <v/>
      </c>
      <c r="AC81" s="55" t="str">
        <f t="shared" si="649"/>
        <v/>
      </c>
      <c r="AD81" s="55" t="str">
        <f t="shared" si="649"/>
        <v/>
      </c>
      <c r="AE81" s="55" t="str">
        <f t="shared" si="649"/>
        <v/>
      </c>
      <c r="AF81" s="55" t="str">
        <f t="shared" si="649"/>
        <v/>
      </c>
      <c r="AG81" s="55" t="str">
        <f t="shared" si="649"/>
        <v/>
      </c>
      <c r="AH81" s="55" t="str">
        <f t="shared" si="649"/>
        <v/>
      </c>
      <c r="AI81" s="55" t="str">
        <f t="shared" si="649"/>
        <v/>
      </c>
      <c r="AJ81" s="55" t="str">
        <f t="shared" si="649"/>
        <v/>
      </c>
      <c r="AK81" s="55" t="str">
        <f t="shared" si="649"/>
        <v/>
      </c>
      <c r="AL81" s="55" t="str">
        <f t="shared" si="649"/>
        <v/>
      </c>
      <c r="AM81" s="55" t="str">
        <f t="shared" si="649"/>
        <v/>
      </c>
      <c r="AN81" s="55" t="str">
        <f t="shared" si="649"/>
        <v/>
      </c>
      <c r="AO81" s="55" t="str">
        <f t="shared" si="649"/>
        <v/>
      </c>
      <c r="AP81" s="55" t="str">
        <f t="shared" si="649"/>
        <v/>
      </c>
      <c r="AQ81" s="55" t="str">
        <f t="shared" si="649"/>
        <v/>
      </c>
      <c r="AR81" s="55" t="str">
        <f t="shared" si="649"/>
        <v/>
      </c>
      <c r="AS81" s="55" t="str">
        <f t="shared" si="649"/>
        <v/>
      </c>
      <c r="AT81" s="55" t="str">
        <f t="shared" si="649"/>
        <v/>
      </c>
      <c r="AU81" s="55" t="str">
        <f t="shared" si="649"/>
        <v/>
      </c>
      <c r="AV81" s="55" t="str">
        <f t="shared" si="649"/>
        <v/>
      </c>
      <c r="AW81" s="55" t="str">
        <f t="shared" si="649"/>
        <v/>
      </c>
      <c r="AX81" s="55" t="str">
        <f t="shared" si="649"/>
        <v/>
      </c>
      <c r="AY81" s="55" t="str">
        <f t="shared" si="649"/>
        <v/>
      </c>
      <c r="AZ81" s="55" t="str">
        <f t="shared" si="649"/>
        <v/>
      </c>
      <c r="BA81" s="55" t="str">
        <f t="shared" si="649"/>
        <v/>
      </c>
      <c r="BB81" s="55" t="str">
        <f t="shared" si="649"/>
        <v/>
      </c>
      <c r="BC81" s="55" t="str">
        <f t="shared" si="649"/>
        <v/>
      </c>
      <c r="BD81" s="55" t="str">
        <f t="shared" si="649"/>
        <v/>
      </c>
      <c r="BE81" s="55" t="str">
        <f>IFERROR(IF($Y$2="DAILY",BD81+1,""),"")</f>
        <v/>
      </c>
      <c r="BF81" s="55" t="str">
        <f t="shared" si="611"/>
        <v/>
      </c>
      <c r="BG81" s="55" t="str">
        <f t="shared" si="612"/>
        <v/>
      </c>
      <c r="BH81" s="55" t="str">
        <f t="shared" si="613"/>
        <v/>
      </c>
      <c r="BI81" s="55" t="str">
        <f t="shared" si="614"/>
        <v/>
      </c>
      <c r="BJ81" s="55" t="str">
        <f t="shared" si="615"/>
        <v/>
      </c>
      <c r="BK81" s="55" t="str">
        <f t="shared" si="616"/>
        <v/>
      </c>
      <c r="BL81" s="55" t="str">
        <f t="shared" si="617"/>
        <v/>
      </c>
      <c r="BM81" s="55" t="str">
        <f t="shared" si="618"/>
        <v/>
      </c>
      <c r="BN81" s="55" t="str">
        <f t="shared" si="619"/>
        <v/>
      </c>
      <c r="BO81" s="55" t="str">
        <f t="shared" si="620"/>
        <v/>
      </c>
      <c r="BP81" s="55" t="str">
        <f t="shared" si="621"/>
        <v/>
      </c>
      <c r="BQ81" s="55" t="str">
        <f t="shared" si="622"/>
        <v/>
      </c>
      <c r="BR81" s="55" t="str">
        <f t="shared" si="623"/>
        <v/>
      </c>
      <c r="BS81" s="55" t="str">
        <f t="shared" si="624"/>
        <v/>
      </c>
      <c r="BT81" s="55" t="str">
        <f t="shared" si="625"/>
        <v/>
      </c>
      <c r="BU81" s="55" t="str">
        <f t="shared" si="626"/>
        <v/>
      </c>
      <c r="BV81" s="55" t="str">
        <f t="shared" si="627"/>
        <v/>
      </c>
      <c r="BW81" s="55" t="str">
        <f t="shared" si="628"/>
        <v/>
      </c>
      <c r="BX81" s="55" t="str">
        <f t="shared" si="629"/>
        <v/>
      </c>
      <c r="BY81" s="55" t="str">
        <f t="shared" si="630"/>
        <v/>
      </c>
      <c r="BZ81" s="55" t="str">
        <f t="shared" si="631"/>
        <v/>
      </c>
      <c r="CA81" s="55" t="str">
        <f t="shared" si="632"/>
        <v/>
      </c>
      <c r="CB81" s="55" t="str">
        <f t="shared" si="633"/>
        <v/>
      </c>
      <c r="CC81" s="55" t="str">
        <f t="shared" si="634"/>
        <v/>
      </c>
      <c r="CD81" s="55" t="str">
        <f t="shared" si="635"/>
        <v/>
      </c>
      <c r="CE81" s="55" t="str">
        <f t="shared" si="636"/>
        <v/>
      </c>
      <c r="CF81" s="55" t="str">
        <f t="shared" si="637"/>
        <v/>
      </c>
      <c r="CG81" s="55" t="str">
        <f t="shared" si="638"/>
        <v/>
      </c>
      <c r="CH81" s="55" t="str">
        <f t="shared" si="639"/>
        <v/>
      </c>
      <c r="CI81" s="55" t="str">
        <f t="shared" si="640"/>
        <v/>
      </c>
      <c r="CJ81" s="55" t="str">
        <f t="shared" si="641"/>
        <v/>
      </c>
      <c r="CK81" s="55" t="str">
        <f t="shared" si="642"/>
        <v/>
      </c>
      <c r="CL81" s="55" t="str">
        <f t="shared" si="643"/>
        <v/>
      </c>
      <c r="CM81" s="55" t="str">
        <f t="shared" si="644"/>
        <v/>
      </c>
      <c r="CN81" s="55" t="str">
        <f t="shared" si="645"/>
        <v/>
      </c>
      <c r="CO81" s="55" t="str">
        <f t="shared" si="646"/>
        <v/>
      </c>
      <c r="CP81" s="56" t="str">
        <f>IFERROR(IF($Y$2="DAILY",DATE(B80,1,1)-WEEKDAY(DATE(B80,1,1))+26*7,DATE(CR81,1,1)-WEEKDAY(DATE(CR81,1,1))+26*7),"")</f>
        <v/>
      </c>
      <c r="CQ81" s="3"/>
      <c r="CR81" s="3" t="str">
        <f>B24</f>
        <v/>
      </c>
    </row>
    <row r="82" spans="1:96" ht="21" customHeight="1" x14ac:dyDescent="0.25">
      <c r="A82" s="48" t="str">
        <f>IFERROR(IF($Y$2="DAILY","","71-72"),"")</f>
        <v/>
      </c>
      <c r="B82" s="49" t="str">
        <f>IFERROR(IF($Y$2="DAILY","",$B$10+72),"")</f>
        <v/>
      </c>
      <c r="C82" s="57">
        <f t="shared" ref="C82" si="650">IF($Y$2="DAILY",3,"")</f>
        <v>3</v>
      </c>
      <c r="D82" s="54" t="str">
        <f>IFERROR(IF($Y$2="DAILY",CP81+1,IF(AND(MONTH(DATE(B82-1,2,29))=2,WEEKDAY(DATE(B82-1,1,1))=7),DATE(B82-1,12,30),"")),"")</f>
        <v/>
      </c>
      <c r="E82" s="55" t="str">
        <f>IFERROR(IF($Y$2="DAILY",D82+1,DATE(B82,1,1)-WEEKDAY(DATE(B82,1,1),1)+7),"")</f>
        <v/>
      </c>
      <c r="F82" s="55" t="str">
        <f t="shared" si="648"/>
        <v/>
      </c>
      <c r="G82" s="55" t="str">
        <f t="shared" si="648"/>
        <v/>
      </c>
      <c r="H82" s="55" t="str">
        <f t="shared" si="648"/>
        <v/>
      </c>
      <c r="I82" s="55" t="str">
        <f t="shared" si="648"/>
        <v/>
      </c>
      <c r="J82" s="55" t="str">
        <f t="shared" si="648"/>
        <v/>
      </c>
      <c r="K82" s="55" t="str">
        <f t="shared" ref="K82:BD82" si="651">IFERROR(IF($Y$2="DAILY",J82+1,J82+7),"")</f>
        <v/>
      </c>
      <c r="L82" s="55" t="str">
        <f t="shared" si="651"/>
        <v/>
      </c>
      <c r="M82" s="55" t="str">
        <f t="shared" si="651"/>
        <v/>
      </c>
      <c r="N82" s="55" t="str">
        <f t="shared" si="651"/>
        <v/>
      </c>
      <c r="O82" s="55" t="str">
        <f t="shared" si="651"/>
        <v/>
      </c>
      <c r="P82" s="55" t="str">
        <f t="shared" si="651"/>
        <v/>
      </c>
      <c r="Q82" s="55" t="str">
        <f t="shared" si="651"/>
        <v/>
      </c>
      <c r="R82" s="55" t="str">
        <f t="shared" si="651"/>
        <v/>
      </c>
      <c r="S82" s="55" t="str">
        <f t="shared" si="651"/>
        <v/>
      </c>
      <c r="T82" s="55" t="str">
        <f t="shared" si="651"/>
        <v/>
      </c>
      <c r="U82" s="55" t="str">
        <f t="shared" si="651"/>
        <v/>
      </c>
      <c r="V82" s="55" t="str">
        <f t="shared" si="651"/>
        <v/>
      </c>
      <c r="W82" s="55" t="str">
        <f t="shared" si="651"/>
        <v/>
      </c>
      <c r="X82" s="55" t="str">
        <f t="shared" si="651"/>
        <v/>
      </c>
      <c r="Y82" s="55" t="str">
        <f t="shared" si="651"/>
        <v/>
      </c>
      <c r="Z82" s="55" t="str">
        <f t="shared" si="651"/>
        <v/>
      </c>
      <c r="AA82" s="55" t="str">
        <f t="shared" si="651"/>
        <v/>
      </c>
      <c r="AB82" s="55" t="str">
        <f t="shared" si="651"/>
        <v/>
      </c>
      <c r="AC82" s="55" t="str">
        <f t="shared" si="651"/>
        <v/>
      </c>
      <c r="AD82" s="55" t="str">
        <f t="shared" si="651"/>
        <v/>
      </c>
      <c r="AE82" s="55" t="str">
        <f t="shared" si="651"/>
        <v/>
      </c>
      <c r="AF82" s="55" t="str">
        <f t="shared" si="651"/>
        <v/>
      </c>
      <c r="AG82" s="55" t="str">
        <f t="shared" si="651"/>
        <v/>
      </c>
      <c r="AH82" s="55" t="str">
        <f t="shared" si="651"/>
        <v/>
      </c>
      <c r="AI82" s="55" t="str">
        <f t="shared" si="651"/>
        <v/>
      </c>
      <c r="AJ82" s="55" t="str">
        <f t="shared" si="651"/>
        <v/>
      </c>
      <c r="AK82" s="55" t="str">
        <f t="shared" si="651"/>
        <v/>
      </c>
      <c r="AL82" s="55" t="str">
        <f t="shared" si="651"/>
        <v/>
      </c>
      <c r="AM82" s="55" t="str">
        <f t="shared" si="651"/>
        <v/>
      </c>
      <c r="AN82" s="55" t="str">
        <f t="shared" si="651"/>
        <v/>
      </c>
      <c r="AO82" s="55" t="str">
        <f t="shared" si="651"/>
        <v/>
      </c>
      <c r="AP82" s="55" t="str">
        <f t="shared" si="651"/>
        <v/>
      </c>
      <c r="AQ82" s="55" t="str">
        <f t="shared" si="651"/>
        <v/>
      </c>
      <c r="AR82" s="55" t="str">
        <f t="shared" si="651"/>
        <v/>
      </c>
      <c r="AS82" s="55" t="str">
        <f t="shared" si="651"/>
        <v/>
      </c>
      <c r="AT82" s="55" t="str">
        <f t="shared" si="651"/>
        <v/>
      </c>
      <c r="AU82" s="55" t="str">
        <f t="shared" si="651"/>
        <v/>
      </c>
      <c r="AV82" s="55" t="str">
        <f t="shared" si="651"/>
        <v/>
      </c>
      <c r="AW82" s="55" t="str">
        <f t="shared" si="651"/>
        <v/>
      </c>
      <c r="AX82" s="55" t="str">
        <f t="shared" si="651"/>
        <v/>
      </c>
      <c r="AY82" s="55" t="str">
        <f t="shared" si="651"/>
        <v/>
      </c>
      <c r="AZ82" s="55" t="str">
        <f t="shared" si="651"/>
        <v/>
      </c>
      <c r="BA82" s="55" t="str">
        <f t="shared" si="651"/>
        <v/>
      </c>
      <c r="BB82" s="55" t="str">
        <f t="shared" si="651"/>
        <v/>
      </c>
      <c r="BC82" s="55" t="str">
        <f t="shared" si="651"/>
        <v/>
      </c>
      <c r="BD82" s="55" t="str">
        <f t="shared" si="651"/>
        <v/>
      </c>
      <c r="BE82" s="55" t="str">
        <f>IFERROR(IF($Y$2="DAILY",BD82+1,""),"")</f>
        <v/>
      </c>
      <c r="BF82" s="55" t="str">
        <f t="shared" si="611"/>
        <v/>
      </c>
      <c r="BG82" s="55" t="str">
        <f t="shared" si="612"/>
        <v/>
      </c>
      <c r="BH82" s="55" t="str">
        <f t="shared" si="613"/>
        <v/>
      </c>
      <c r="BI82" s="55" t="str">
        <f t="shared" si="614"/>
        <v/>
      </c>
      <c r="BJ82" s="55" t="str">
        <f t="shared" si="615"/>
        <v/>
      </c>
      <c r="BK82" s="55" t="str">
        <f t="shared" si="616"/>
        <v/>
      </c>
      <c r="BL82" s="55" t="str">
        <f t="shared" si="617"/>
        <v/>
      </c>
      <c r="BM82" s="55" t="str">
        <f t="shared" si="618"/>
        <v/>
      </c>
      <c r="BN82" s="55" t="str">
        <f t="shared" si="619"/>
        <v/>
      </c>
      <c r="BO82" s="55" t="str">
        <f t="shared" si="620"/>
        <v/>
      </c>
      <c r="BP82" s="55" t="str">
        <f t="shared" si="621"/>
        <v/>
      </c>
      <c r="BQ82" s="55" t="str">
        <f t="shared" si="622"/>
        <v/>
      </c>
      <c r="BR82" s="55" t="str">
        <f t="shared" si="623"/>
        <v/>
      </c>
      <c r="BS82" s="55" t="str">
        <f t="shared" si="624"/>
        <v/>
      </c>
      <c r="BT82" s="55" t="str">
        <f t="shared" si="625"/>
        <v/>
      </c>
      <c r="BU82" s="55" t="str">
        <f t="shared" si="626"/>
        <v/>
      </c>
      <c r="BV82" s="55" t="str">
        <f t="shared" si="627"/>
        <v/>
      </c>
      <c r="BW82" s="55" t="str">
        <f t="shared" si="628"/>
        <v/>
      </c>
      <c r="BX82" s="55" t="str">
        <f t="shared" si="629"/>
        <v/>
      </c>
      <c r="BY82" s="55" t="str">
        <f t="shared" si="630"/>
        <v/>
      </c>
      <c r="BZ82" s="55" t="str">
        <f t="shared" si="631"/>
        <v/>
      </c>
      <c r="CA82" s="55" t="str">
        <f t="shared" si="632"/>
        <v/>
      </c>
      <c r="CB82" s="55" t="str">
        <f t="shared" si="633"/>
        <v/>
      </c>
      <c r="CC82" s="55" t="str">
        <f t="shared" si="634"/>
        <v/>
      </c>
      <c r="CD82" s="55" t="str">
        <f t="shared" si="635"/>
        <v/>
      </c>
      <c r="CE82" s="55" t="str">
        <f t="shared" si="636"/>
        <v/>
      </c>
      <c r="CF82" s="55" t="str">
        <f t="shared" si="637"/>
        <v/>
      </c>
      <c r="CG82" s="55" t="str">
        <f t="shared" si="638"/>
        <v/>
      </c>
      <c r="CH82" s="55" t="str">
        <f t="shared" si="639"/>
        <v/>
      </c>
      <c r="CI82" s="55" t="str">
        <f t="shared" si="640"/>
        <v/>
      </c>
      <c r="CJ82" s="55" t="str">
        <f t="shared" si="641"/>
        <v/>
      </c>
      <c r="CK82" s="55" t="str">
        <f t="shared" si="642"/>
        <v/>
      </c>
      <c r="CL82" s="55" t="str">
        <f t="shared" si="643"/>
        <v/>
      </c>
      <c r="CM82" s="55" t="str">
        <f t="shared" si="644"/>
        <v/>
      </c>
      <c r="CN82" s="55" t="str">
        <f t="shared" si="645"/>
        <v/>
      </c>
      <c r="CO82" s="55" t="str">
        <f t="shared" si="646"/>
        <v/>
      </c>
      <c r="CP82" s="56" t="str">
        <f>IFERROR(IF($Y$2="DAILY",DATE(B80,1,1)-WEEKDAY(DATE(B80,1,1))+39*7,DATE(CR82,1,1)-WEEKDAY(DATE(CR82,1,1))+39*7),"")</f>
        <v/>
      </c>
      <c r="CQ82" s="3"/>
      <c r="CR82" s="3" t="str">
        <f>B24</f>
        <v/>
      </c>
    </row>
    <row r="83" spans="1:96" ht="21" customHeight="1" x14ac:dyDescent="0.25">
      <c r="A83" s="48" t="str">
        <f>IFERROR(IF($Y$2="DAILY","","72-73"),"")</f>
        <v/>
      </c>
      <c r="B83" s="49" t="str">
        <f>IFERROR(IF($Y$2="DAILY","",$B$10+73),"")</f>
        <v/>
      </c>
      <c r="C83" s="57">
        <f t="shared" ref="C83" si="652">IF($Y$2="DAILY",4,"")</f>
        <v>4</v>
      </c>
      <c r="D83" s="54" t="str">
        <f>IFERROR(IF($Y$2="DAILY",CP82+1,IF(AND(MONTH(DATE(B83-1,2,29))=2,WEEKDAY(DATE(B83-1,1,1))=7),DATE(B83-1,12,30),"")),"")</f>
        <v/>
      </c>
      <c r="E83" s="55" t="str">
        <f>IFERROR(IF($Y$2="DAILY",D83+1,DATE(B83,1,1)-WEEKDAY(DATE(B83,1,1),1)+7),"")</f>
        <v/>
      </c>
      <c r="F83" s="55" t="str">
        <f t="shared" si="648"/>
        <v/>
      </c>
      <c r="G83" s="55" t="str">
        <f t="shared" si="648"/>
        <v/>
      </c>
      <c r="H83" s="55" t="str">
        <f t="shared" si="648"/>
        <v/>
      </c>
      <c r="I83" s="55" t="str">
        <f t="shared" si="648"/>
        <v/>
      </c>
      <c r="J83" s="55" t="str">
        <f t="shared" si="648"/>
        <v/>
      </c>
      <c r="K83" s="55" t="str">
        <f t="shared" ref="K83:BD83" si="653">IFERROR(IF($Y$2="DAILY",J83+1,J83+7),"")</f>
        <v/>
      </c>
      <c r="L83" s="55" t="str">
        <f t="shared" si="653"/>
        <v/>
      </c>
      <c r="M83" s="55" t="str">
        <f t="shared" si="653"/>
        <v/>
      </c>
      <c r="N83" s="55" t="str">
        <f t="shared" si="653"/>
        <v/>
      </c>
      <c r="O83" s="55" t="str">
        <f t="shared" si="653"/>
        <v/>
      </c>
      <c r="P83" s="55" t="str">
        <f t="shared" si="653"/>
        <v/>
      </c>
      <c r="Q83" s="55" t="str">
        <f t="shared" si="653"/>
        <v/>
      </c>
      <c r="R83" s="55" t="str">
        <f t="shared" si="653"/>
        <v/>
      </c>
      <c r="S83" s="55" t="str">
        <f t="shared" si="653"/>
        <v/>
      </c>
      <c r="T83" s="55" t="str">
        <f t="shared" si="653"/>
        <v/>
      </c>
      <c r="U83" s="55" t="str">
        <f t="shared" si="653"/>
        <v/>
      </c>
      <c r="V83" s="55" t="str">
        <f t="shared" si="653"/>
        <v/>
      </c>
      <c r="W83" s="55" t="str">
        <f t="shared" si="653"/>
        <v/>
      </c>
      <c r="X83" s="55" t="str">
        <f t="shared" si="653"/>
        <v/>
      </c>
      <c r="Y83" s="55" t="str">
        <f t="shared" si="653"/>
        <v/>
      </c>
      <c r="Z83" s="55" t="str">
        <f t="shared" si="653"/>
        <v/>
      </c>
      <c r="AA83" s="55" t="str">
        <f t="shared" si="653"/>
        <v/>
      </c>
      <c r="AB83" s="55" t="str">
        <f t="shared" si="653"/>
        <v/>
      </c>
      <c r="AC83" s="55" t="str">
        <f t="shared" si="653"/>
        <v/>
      </c>
      <c r="AD83" s="55" t="str">
        <f t="shared" si="653"/>
        <v/>
      </c>
      <c r="AE83" s="55" t="str">
        <f t="shared" si="653"/>
        <v/>
      </c>
      <c r="AF83" s="55" t="str">
        <f t="shared" si="653"/>
        <v/>
      </c>
      <c r="AG83" s="55" t="str">
        <f t="shared" si="653"/>
        <v/>
      </c>
      <c r="AH83" s="55" t="str">
        <f t="shared" si="653"/>
        <v/>
      </c>
      <c r="AI83" s="55" t="str">
        <f t="shared" si="653"/>
        <v/>
      </c>
      <c r="AJ83" s="55" t="str">
        <f t="shared" si="653"/>
        <v/>
      </c>
      <c r="AK83" s="55" t="str">
        <f t="shared" si="653"/>
        <v/>
      </c>
      <c r="AL83" s="55" t="str">
        <f t="shared" si="653"/>
        <v/>
      </c>
      <c r="AM83" s="55" t="str">
        <f t="shared" si="653"/>
        <v/>
      </c>
      <c r="AN83" s="55" t="str">
        <f t="shared" si="653"/>
        <v/>
      </c>
      <c r="AO83" s="55" t="str">
        <f t="shared" si="653"/>
        <v/>
      </c>
      <c r="AP83" s="55" t="str">
        <f t="shared" si="653"/>
        <v/>
      </c>
      <c r="AQ83" s="55" t="str">
        <f t="shared" si="653"/>
        <v/>
      </c>
      <c r="AR83" s="55" t="str">
        <f t="shared" si="653"/>
        <v/>
      </c>
      <c r="AS83" s="55" t="str">
        <f t="shared" si="653"/>
        <v/>
      </c>
      <c r="AT83" s="55" t="str">
        <f t="shared" si="653"/>
        <v/>
      </c>
      <c r="AU83" s="55" t="str">
        <f t="shared" si="653"/>
        <v/>
      </c>
      <c r="AV83" s="55" t="str">
        <f t="shared" si="653"/>
        <v/>
      </c>
      <c r="AW83" s="55" t="str">
        <f t="shared" si="653"/>
        <v/>
      </c>
      <c r="AX83" s="55" t="str">
        <f t="shared" si="653"/>
        <v/>
      </c>
      <c r="AY83" s="55" t="str">
        <f t="shared" si="653"/>
        <v/>
      </c>
      <c r="AZ83" s="55" t="str">
        <f t="shared" si="653"/>
        <v/>
      </c>
      <c r="BA83" s="55" t="str">
        <f t="shared" si="653"/>
        <v/>
      </c>
      <c r="BB83" s="55" t="str">
        <f t="shared" si="653"/>
        <v/>
      </c>
      <c r="BC83" s="55" t="str">
        <f t="shared" si="653"/>
        <v/>
      </c>
      <c r="BD83" s="55" t="str">
        <f t="shared" si="653"/>
        <v/>
      </c>
      <c r="BE83" s="55" t="str">
        <f>IFERROR(IF($Y$2="DAILY",BD83+1,""),"")</f>
        <v/>
      </c>
      <c r="BF83" s="55" t="str">
        <f t="shared" si="611"/>
        <v/>
      </c>
      <c r="BG83" s="55" t="str">
        <f t="shared" si="612"/>
        <v/>
      </c>
      <c r="BH83" s="55" t="str">
        <f t="shared" si="613"/>
        <v/>
      </c>
      <c r="BI83" s="55" t="str">
        <f t="shared" si="614"/>
        <v/>
      </c>
      <c r="BJ83" s="55" t="str">
        <f t="shared" si="615"/>
        <v/>
      </c>
      <c r="BK83" s="55" t="str">
        <f t="shared" si="616"/>
        <v/>
      </c>
      <c r="BL83" s="55" t="str">
        <f t="shared" si="617"/>
        <v/>
      </c>
      <c r="BM83" s="55" t="str">
        <f t="shared" si="618"/>
        <v/>
      </c>
      <c r="BN83" s="55" t="str">
        <f t="shared" si="619"/>
        <v/>
      </c>
      <c r="BO83" s="55" t="str">
        <f t="shared" si="620"/>
        <v/>
      </c>
      <c r="BP83" s="55" t="str">
        <f t="shared" si="621"/>
        <v/>
      </c>
      <c r="BQ83" s="55" t="str">
        <f t="shared" si="622"/>
        <v/>
      </c>
      <c r="BR83" s="55" t="str">
        <f t="shared" si="623"/>
        <v/>
      </c>
      <c r="BS83" s="55" t="str">
        <f t="shared" si="624"/>
        <v/>
      </c>
      <c r="BT83" s="55" t="str">
        <f t="shared" si="625"/>
        <v/>
      </c>
      <c r="BU83" s="55" t="str">
        <f t="shared" si="626"/>
        <v/>
      </c>
      <c r="BV83" s="55" t="str">
        <f t="shared" si="627"/>
        <v/>
      </c>
      <c r="BW83" s="55" t="str">
        <f t="shared" si="628"/>
        <v/>
      </c>
      <c r="BX83" s="55" t="str">
        <f t="shared" si="629"/>
        <v/>
      </c>
      <c r="BY83" s="55" t="str">
        <f t="shared" si="630"/>
        <v/>
      </c>
      <c r="BZ83" s="55" t="str">
        <f t="shared" si="631"/>
        <v/>
      </c>
      <c r="CA83" s="55" t="str">
        <f t="shared" si="632"/>
        <v/>
      </c>
      <c r="CB83" s="55" t="str">
        <f t="shared" si="633"/>
        <v/>
      </c>
      <c r="CC83" s="55" t="str">
        <f t="shared" si="634"/>
        <v/>
      </c>
      <c r="CD83" s="55" t="str">
        <f t="shared" si="635"/>
        <v/>
      </c>
      <c r="CE83" s="55" t="str">
        <f t="shared" si="636"/>
        <v/>
      </c>
      <c r="CF83" s="55" t="str">
        <f t="shared" si="637"/>
        <v/>
      </c>
      <c r="CG83" s="55" t="str">
        <f t="shared" si="638"/>
        <v/>
      </c>
      <c r="CH83" s="55" t="str">
        <f t="shared" si="639"/>
        <v/>
      </c>
      <c r="CI83" s="55" t="str">
        <f t="shared" si="640"/>
        <v/>
      </c>
      <c r="CJ83" s="55" t="str">
        <f t="shared" si="641"/>
        <v/>
      </c>
      <c r="CK83" s="55" t="str">
        <f t="shared" si="642"/>
        <v/>
      </c>
      <c r="CL83" s="55" t="str">
        <f t="shared" si="643"/>
        <v/>
      </c>
      <c r="CM83" s="55" t="str">
        <f t="shared" si="644"/>
        <v/>
      </c>
      <c r="CN83" s="55" t="str">
        <f t="shared" si="645"/>
        <v/>
      </c>
      <c r="CO83" s="55" t="str">
        <f t="shared" si="646"/>
        <v/>
      </c>
      <c r="CP83" s="56" t="str">
        <f>IFERROR(IF($Y$2="DAILY",DATE(B80,1,1)-WEEKDAY(DATE(B80,1,1))+52*7,DATE(CR83,1,1)-WEEKDAY(DATE(CR83,1,1))+52*7),"")</f>
        <v/>
      </c>
      <c r="CQ83" s="3"/>
      <c r="CR83" s="3" t="str">
        <f>B24</f>
        <v/>
      </c>
    </row>
    <row r="84" spans="1:96" ht="21" customHeight="1" x14ac:dyDescent="0.25">
      <c r="A84" s="48" t="str">
        <f>IFERROR(IF($Y$2="DAILY","","73-74"),"")</f>
        <v/>
      </c>
      <c r="B84" s="49" t="str">
        <f>IFERROR(IF($Y$2="DAILY","",$B$10+74),"")</f>
        <v/>
      </c>
      <c r="C84" s="58"/>
      <c r="D84" s="54" t="str">
        <f>IFERROR(IF($Y$2="DAILY",IF(AND(MONTH(DATE(B80,2,29))=2,WEEKDAY(DATE(B80,1,1))=7),DATE(B80,12,24),""),IF(AND(MONTH(DATE(B84-1,2,29))=2,WEEKDAY(DATE(B84-1,1,1))=7),DATE(B84-1,12,30),"")),"")</f>
        <v/>
      </c>
      <c r="E84" s="55" t="str">
        <f>IFERROR(IF($Y$2="DAILY",IF(AND(MONTH(DATE(B80,2,29))=2,WEEKDAY(DATE(B80,1,1))=7),DATE(B80,12,25),""),DATE(B84,1,1)-WEEKDAY(DATE(B84,1,1),1)+7),"")</f>
        <v/>
      </c>
      <c r="F84" s="55" t="str">
        <f>IFERROR(IF($Y$2="DAILY",IF(AND(MONTH(DATE(B80,2,29))=2,WEEKDAY(DATE(B80,1,1))=7),DATE(B80,12,26),""),E84+7),"")</f>
        <v/>
      </c>
      <c r="G84" s="55" t="str">
        <f>IFERROR(IF($Y$2="DAILY",IF(AND(MONTH(DATE(B80,2,29))=2,WEEKDAY(DATE(B80,1,1))=7),DATE(B80,12,27),""),F84+7),"")</f>
        <v/>
      </c>
      <c r="H84" s="55" t="str">
        <f>IFERROR(IF($Y$2="DAILY",IF(AND(MONTH(DATE(B80,2,29))=2,WEEKDAY(DATE(B80,1,1))=7),DATE(B80,12,28),""),G84+7),"")</f>
        <v/>
      </c>
      <c r="I84" s="55" t="str">
        <f>IFERROR(IF($Y$2="DAILY",IF(AND(MONTH(DATE(B80,2,29))=2,WEEKDAY(DATE(B80,1,1))=7),DATE(B80,12,29),""),H84+7),"")</f>
        <v/>
      </c>
      <c r="J84" s="55" t="str">
        <f>IFERROR(IF($Y$2="DAILY",IF(AND(MONTH(DATE(B80,2,29))=2,WEEKDAY(DATE(B80,1,1))=7),DATE(B80,12,30),""),I84+7),"")</f>
        <v/>
      </c>
      <c r="K84" s="55" t="str">
        <f>IFERROR(IF($Y$2="DAILY","",J84+7),"")</f>
        <v/>
      </c>
      <c r="L84" s="55" t="str">
        <f>IFERROR(IF($Y$2="DAILY","",K84+7),"")</f>
        <v/>
      </c>
      <c r="M84" s="55" t="str">
        <f t="shared" ref="M84:BD84" si="654">IFERROR(IF($Y$2="DAILY","",L84+7),"")</f>
        <v/>
      </c>
      <c r="N84" s="55" t="str">
        <f t="shared" si="654"/>
        <v/>
      </c>
      <c r="O84" s="55" t="str">
        <f t="shared" si="654"/>
        <v/>
      </c>
      <c r="P84" s="55" t="str">
        <f t="shared" si="654"/>
        <v/>
      </c>
      <c r="Q84" s="55" t="str">
        <f t="shared" si="654"/>
        <v/>
      </c>
      <c r="R84" s="55" t="str">
        <f t="shared" si="654"/>
        <v/>
      </c>
      <c r="S84" s="55" t="str">
        <f t="shared" si="654"/>
        <v/>
      </c>
      <c r="T84" s="55" t="str">
        <f t="shared" si="654"/>
        <v/>
      </c>
      <c r="U84" s="55" t="str">
        <f t="shared" si="654"/>
        <v/>
      </c>
      <c r="V84" s="55" t="str">
        <f t="shared" si="654"/>
        <v/>
      </c>
      <c r="W84" s="55" t="str">
        <f t="shared" si="654"/>
        <v/>
      </c>
      <c r="X84" s="55" t="str">
        <f t="shared" si="654"/>
        <v/>
      </c>
      <c r="Y84" s="55" t="str">
        <f t="shared" si="654"/>
        <v/>
      </c>
      <c r="Z84" s="55" t="str">
        <f t="shared" si="654"/>
        <v/>
      </c>
      <c r="AA84" s="55" t="str">
        <f t="shared" si="654"/>
        <v/>
      </c>
      <c r="AB84" s="55" t="str">
        <f t="shared" si="654"/>
        <v/>
      </c>
      <c r="AC84" s="55" t="str">
        <f t="shared" si="654"/>
        <v/>
      </c>
      <c r="AD84" s="55" t="str">
        <f t="shared" si="654"/>
        <v/>
      </c>
      <c r="AE84" s="55" t="str">
        <f t="shared" si="654"/>
        <v/>
      </c>
      <c r="AF84" s="55" t="str">
        <f t="shared" si="654"/>
        <v/>
      </c>
      <c r="AG84" s="55" t="str">
        <f t="shared" si="654"/>
        <v/>
      </c>
      <c r="AH84" s="55" t="str">
        <f t="shared" si="654"/>
        <v/>
      </c>
      <c r="AI84" s="55" t="str">
        <f t="shared" si="654"/>
        <v/>
      </c>
      <c r="AJ84" s="55" t="str">
        <f t="shared" si="654"/>
        <v/>
      </c>
      <c r="AK84" s="55" t="str">
        <f t="shared" si="654"/>
        <v/>
      </c>
      <c r="AL84" s="55" t="str">
        <f t="shared" si="654"/>
        <v/>
      </c>
      <c r="AM84" s="55" t="str">
        <f t="shared" si="654"/>
        <v/>
      </c>
      <c r="AN84" s="55" t="str">
        <f t="shared" si="654"/>
        <v/>
      </c>
      <c r="AO84" s="55" t="str">
        <f t="shared" si="654"/>
        <v/>
      </c>
      <c r="AP84" s="55" t="str">
        <f t="shared" si="654"/>
        <v/>
      </c>
      <c r="AQ84" s="55" t="str">
        <f t="shared" si="654"/>
        <v/>
      </c>
      <c r="AR84" s="55" t="str">
        <f t="shared" si="654"/>
        <v/>
      </c>
      <c r="AS84" s="55" t="str">
        <f t="shared" si="654"/>
        <v/>
      </c>
      <c r="AT84" s="55" t="str">
        <f t="shared" si="654"/>
        <v/>
      </c>
      <c r="AU84" s="55" t="str">
        <f t="shared" si="654"/>
        <v/>
      </c>
      <c r="AV84" s="55" t="str">
        <f t="shared" si="654"/>
        <v/>
      </c>
      <c r="AW84" s="55" t="str">
        <f t="shared" si="654"/>
        <v/>
      </c>
      <c r="AX84" s="55" t="str">
        <f t="shared" si="654"/>
        <v/>
      </c>
      <c r="AY84" s="55" t="str">
        <f t="shared" si="654"/>
        <v/>
      </c>
      <c r="AZ84" s="55" t="str">
        <f t="shared" si="654"/>
        <v/>
      </c>
      <c r="BA84" s="55" t="str">
        <f t="shared" si="654"/>
        <v/>
      </c>
      <c r="BB84" s="55" t="str">
        <f t="shared" si="654"/>
        <v/>
      </c>
      <c r="BC84" s="55" t="str">
        <f t="shared" si="654"/>
        <v/>
      </c>
      <c r="BD84" s="55" t="str">
        <f t="shared" si="654"/>
        <v/>
      </c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6"/>
      <c r="CQ84" s="3"/>
      <c r="CR84" s="3" t="str">
        <f>B24</f>
        <v/>
      </c>
    </row>
    <row r="85" spans="1:96" ht="21" customHeight="1" x14ac:dyDescent="0.25">
      <c r="A85" s="48" t="str">
        <f>IFERROR(IF($Y$2="DAILY","14-15","74-75"),"")</f>
        <v>14-15</v>
      </c>
      <c r="B85" s="49" t="str">
        <f>IFERROR(IF($Y$2="DAILY",$B$10+15,$B$10+75),"")</f>
        <v/>
      </c>
      <c r="C85" s="57">
        <f t="shared" ref="C85" si="655">IF($Y$2="DAILY",1,"")</f>
        <v>1</v>
      </c>
      <c r="D85" s="54" t="str">
        <f>IFERROR(IF($Y$2="DAILY",DATE(B85,1,1)-WEEKDAY(DATE(B85,1,1),1)+1,IF(AND(MONTH(DATE(B85-1,2,29))=2,WEEKDAY(DATE(B85-1,1,1))=7),DATE(B85-1,12,30),"")),"")</f>
        <v/>
      </c>
      <c r="E85" s="55" t="str">
        <f>IFERROR(IF($Y$2="DAILY",DATE(B85,1,1)-WEEKDAY(DATE(B85,1,1),1)+2,DATE(B85,1,1)-WEEKDAY(DATE(B85,1,1),1)+7),"")</f>
        <v/>
      </c>
      <c r="F85" s="55" t="str">
        <f>IFERROR(IF($Y$2="DAILY",DATE(B85,1,1)-WEEKDAY(DATE(B85,1,1),1)+3,E85+7),"")</f>
        <v/>
      </c>
      <c r="G85" s="55" t="str">
        <f>IFERROR(IF($Y$2="DAILY",DATE(B85,1,1)-WEEKDAY(DATE(B85,1,1),1)+4,F85+7),"")</f>
        <v/>
      </c>
      <c r="H85" s="55" t="str">
        <f>IFERROR(IF($Y$2="DAILY",DATE(B85,1,1)-WEEKDAY(DATE(B85,1,1),1)+5,G85+7),"")</f>
        <v/>
      </c>
      <c r="I85" s="55" t="str">
        <f>IFERROR(IF($Y$2="DAILY",DATE(B85,1,1)-WEEKDAY(DATE(B85,1,1),1)+6,H85+7),"")</f>
        <v/>
      </c>
      <c r="J85" s="55" t="str">
        <f>IFERROR(IF($Y$2="DAILY",DATE(B85,1,1)-WEEKDAY(DATE(B85,1,1),1)+7,I85+7),"")</f>
        <v/>
      </c>
      <c r="K85" s="55" t="str">
        <f t="shared" ref="K85:BD85" si="656">IFERROR(IF($Y$2="DAILY",J85+1,J85+7),"")</f>
        <v/>
      </c>
      <c r="L85" s="55" t="str">
        <f t="shared" si="656"/>
        <v/>
      </c>
      <c r="M85" s="55" t="str">
        <f t="shared" si="656"/>
        <v/>
      </c>
      <c r="N85" s="55" t="str">
        <f t="shared" si="656"/>
        <v/>
      </c>
      <c r="O85" s="55" t="str">
        <f t="shared" si="656"/>
        <v/>
      </c>
      <c r="P85" s="55" t="str">
        <f t="shared" si="656"/>
        <v/>
      </c>
      <c r="Q85" s="55" t="str">
        <f t="shared" si="656"/>
        <v/>
      </c>
      <c r="R85" s="55" t="str">
        <f t="shared" si="656"/>
        <v/>
      </c>
      <c r="S85" s="55" t="str">
        <f t="shared" si="656"/>
        <v/>
      </c>
      <c r="T85" s="55" t="str">
        <f t="shared" si="656"/>
        <v/>
      </c>
      <c r="U85" s="55" t="str">
        <f t="shared" si="656"/>
        <v/>
      </c>
      <c r="V85" s="55" t="str">
        <f t="shared" si="656"/>
        <v/>
      </c>
      <c r="W85" s="55" t="str">
        <f t="shared" si="656"/>
        <v/>
      </c>
      <c r="X85" s="55" t="str">
        <f t="shared" si="656"/>
        <v/>
      </c>
      <c r="Y85" s="55" t="str">
        <f t="shared" si="656"/>
        <v/>
      </c>
      <c r="Z85" s="55" t="str">
        <f t="shared" si="656"/>
        <v/>
      </c>
      <c r="AA85" s="55" t="str">
        <f t="shared" si="656"/>
        <v/>
      </c>
      <c r="AB85" s="55" t="str">
        <f t="shared" si="656"/>
        <v/>
      </c>
      <c r="AC85" s="55" t="str">
        <f t="shared" si="656"/>
        <v/>
      </c>
      <c r="AD85" s="55" t="str">
        <f t="shared" si="656"/>
        <v/>
      </c>
      <c r="AE85" s="55" t="str">
        <f t="shared" si="656"/>
        <v/>
      </c>
      <c r="AF85" s="55" t="str">
        <f t="shared" si="656"/>
        <v/>
      </c>
      <c r="AG85" s="55" t="str">
        <f t="shared" si="656"/>
        <v/>
      </c>
      <c r="AH85" s="55" t="str">
        <f t="shared" si="656"/>
        <v/>
      </c>
      <c r="AI85" s="55" t="str">
        <f t="shared" si="656"/>
        <v/>
      </c>
      <c r="AJ85" s="55" t="str">
        <f t="shared" si="656"/>
        <v/>
      </c>
      <c r="AK85" s="55" t="str">
        <f t="shared" si="656"/>
        <v/>
      </c>
      <c r="AL85" s="55" t="str">
        <f t="shared" si="656"/>
        <v/>
      </c>
      <c r="AM85" s="55" t="str">
        <f t="shared" si="656"/>
        <v/>
      </c>
      <c r="AN85" s="55" t="str">
        <f t="shared" si="656"/>
        <v/>
      </c>
      <c r="AO85" s="55" t="str">
        <f t="shared" si="656"/>
        <v/>
      </c>
      <c r="AP85" s="55" t="str">
        <f t="shared" si="656"/>
        <v/>
      </c>
      <c r="AQ85" s="55" t="str">
        <f t="shared" si="656"/>
        <v/>
      </c>
      <c r="AR85" s="55" t="str">
        <f t="shared" si="656"/>
        <v/>
      </c>
      <c r="AS85" s="55" t="str">
        <f t="shared" si="656"/>
        <v/>
      </c>
      <c r="AT85" s="55" t="str">
        <f t="shared" si="656"/>
        <v/>
      </c>
      <c r="AU85" s="55" t="str">
        <f t="shared" si="656"/>
        <v/>
      </c>
      <c r="AV85" s="55" t="str">
        <f t="shared" si="656"/>
        <v/>
      </c>
      <c r="AW85" s="55" t="str">
        <f t="shared" si="656"/>
        <v/>
      </c>
      <c r="AX85" s="55" t="str">
        <f t="shared" si="656"/>
        <v/>
      </c>
      <c r="AY85" s="55" t="str">
        <f t="shared" si="656"/>
        <v/>
      </c>
      <c r="AZ85" s="55" t="str">
        <f t="shared" si="656"/>
        <v/>
      </c>
      <c r="BA85" s="55" t="str">
        <f t="shared" si="656"/>
        <v/>
      </c>
      <c r="BB85" s="55" t="str">
        <f t="shared" si="656"/>
        <v/>
      </c>
      <c r="BC85" s="55" t="str">
        <f t="shared" si="656"/>
        <v/>
      </c>
      <c r="BD85" s="55" t="str">
        <f t="shared" si="656"/>
        <v/>
      </c>
      <c r="BE85" s="55" t="str">
        <f>IFERROR(IF($Y$2="DAILY",BD85+1,""),"")</f>
        <v/>
      </c>
      <c r="BF85" s="55" t="str">
        <f t="shared" ref="BF85:BF88" si="657">IFERROR(BE85+1,"")</f>
        <v/>
      </c>
      <c r="BG85" s="55" t="str">
        <f t="shared" ref="BG85:BG88" si="658">IFERROR(BF85+1,"")</f>
        <v/>
      </c>
      <c r="BH85" s="55" t="str">
        <f t="shared" ref="BH85:BH88" si="659">IFERROR(BG85+1,"")</f>
        <v/>
      </c>
      <c r="BI85" s="55" t="str">
        <f t="shared" ref="BI85:BI88" si="660">IFERROR(BH85+1,"")</f>
        <v/>
      </c>
      <c r="BJ85" s="55" t="str">
        <f t="shared" ref="BJ85:BJ88" si="661">IFERROR(BI85+1,"")</f>
        <v/>
      </c>
      <c r="BK85" s="55" t="str">
        <f t="shared" ref="BK85:BK88" si="662">IFERROR(BJ85+1,"")</f>
        <v/>
      </c>
      <c r="BL85" s="55" t="str">
        <f t="shared" ref="BL85:BL88" si="663">IFERROR(BK85+1,"")</f>
        <v/>
      </c>
      <c r="BM85" s="55" t="str">
        <f t="shared" ref="BM85:BM88" si="664">IFERROR(BL85+1,"")</f>
        <v/>
      </c>
      <c r="BN85" s="55" t="str">
        <f t="shared" ref="BN85:BN88" si="665">IFERROR(BM85+1,"")</f>
        <v/>
      </c>
      <c r="BO85" s="55" t="str">
        <f t="shared" ref="BO85:BO88" si="666">IFERROR(BN85+1,"")</f>
        <v/>
      </c>
      <c r="BP85" s="55" t="str">
        <f t="shared" ref="BP85:BP88" si="667">IFERROR(BO85+1,"")</f>
        <v/>
      </c>
      <c r="BQ85" s="55" t="str">
        <f t="shared" ref="BQ85:BQ88" si="668">IFERROR(BP85+1,"")</f>
        <v/>
      </c>
      <c r="BR85" s="55" t="str">
        <f t="shared" ref="BR85:BR88" si="669">IFERROR(BQ85+1,"")</f>
        <v/>
      </c>
      <c r="BS85" s="55" t="str">
        <f t="shared" ref="BS85:BS88" si="670">IFERROR(BR85+1,"")</f>
        <v/>
      </c>
      <c r="BT85" s="55" t="str">
        <f t="shared" ref="BT85:BT88" si="671">IFERROR(BS85+1,"")</f>
        <v/>
      </c>
      <c r="BU85" s="55" t="str">
        <f t="shared" ref="BU85:BU88" si="672">IFERROR(BT85+1,"")</f>
        <v/>
      </c>
      <c r="BV85" s="55" t="str">
        <f t="shared" ref="BV85:BV88" si="673">IFERROR(BU85+1,"")</f>
        <v/>
      </c>
      <c r="BW85" s="55" t="str">
        <f t="shared" ref="BW85:BW88" si="674">IFERROR(BV85+1,"")</f>
        <v/>
      </c>
      <c r="BX85" s="55" t="str">
        <f t="shared" ref="BX85:BX88" si="675">IFERROR(BW85+1,"")</f>
        <v/>
      </c>
      <c r="BY85" s="55" t="str">
        <f t="shared" ref="BY85:BY88" si="676">IFERROR(BX85+1,"")</f>
        <v/>
      </c>
      <c r="BZ85" s="55" t="str">
        <f t="shared" ref="BZ85:BZ88" si="677">IFERROR(BY85+1,"")</f>
        <v/>
      </c>
      <c r="CA85" s="55" t="str">
        <f t="shared" ref="CA85:CA88" si="678">IFERROR(BZ85+1,"")</f>
        <v/>
      </c>
      <c r="CB85" s="55" t="str">
        <f t="shared" ref="CB85:CB88" si="679">IFERROR(CA85+1,"")</f>
        <v/>
      </c>
      <c r="CC85" s="55" t="str">
        <f t="shared" ref="CC85:CC88" si="680">IFERROR(CB85+1,"")</f>
        <v/>
      </c>
      <c r="CD85" s="55" t="str">
        <f t="shared" ref="CD85:CD88" si="681">IFERROR(CC85+1,"")</f>
        <v/>
      </c>
      <c r="CE85" s="55" t="str">
        <f t="shared" ref="CE85:CE88" si="682">IFERROR(CD85+1,"")</f>
        <v/>
      </c>
      <c r="CF85" s="55" t="str">
        <f t="shared" ref="CF85:CF88" si="683">IFERROR(CE85+1,"")</f>
        <v/>
      </c>
      <c r="CG85" s="55" t="str">
        <f t="shared" ref="CG85:CG88" si="684">IFERROR(CF85+1,"")</f>
        <v/>
      </c>
      <c r="CH85" s="55" t="str">
        <f t="shared" ref="CH85:CH88" si="685">IFERROR(CG85+1,"")</f>
        <v/>
      </c>
      <c r="CI85" s="55" t="str">
        <f t="shared" ref="CI85:CI88" si="686">IFERROR(CH85+1,"")</f>
        <v/>
      </c>
      <c r="CJ85" s="55" t="str">
        <f t="shared" ref="CJ85:CJ88" si="687">IFERROR(CI85+1,"")</f>
        <v/>
      </c>
      <c r="CK85" s="55" t="str">
        <f t="shared" ref="CK85:CK88" si="688">IFERROR(CJ85+1,"")</f>
        <v/>
      </c>
      <c r="CL85" s="55" t="str">
        <f t="shared" ref="CL85:CL88" si="689">IFERROR(CK85+1,"")</f>
        <v/>
      </c>
      <c r="CM85" s="55" t="str">
        <f t="shared" ref="CM85:CM88" si="690">IFERROR(CL85+1,"")</f>
        <v/>
      </c>
      <c r="CN85" s="55" t="str">
        <f t="shared" ref="CN85:CN88" si="691">IFERROR(CM85+1,"")</f>
        <v/>
      </c>
      <c r="CO85" s="55" t="str">
        <f t="shared" ref="CO85:CO88" si="692">IFERROR(CN85+1,"")</f>
        <v/>
      </c>
      <c r="CP85" s="56" t="str">
        <f>IFERROR(IF($Y$2="DAILY",DATE(B85,1,1)-WEEKDAY(DATE(B85,1,1))+13*7,DATE(CR85,1,1)-WEEKDAY(DATE(CR85,1,1))+13*7),"")</f>
        <v/>
      </c>
      <c r="CQ85" s="3"/>
      <c r="CR85" s="3" t="str">
        <f>B25</f>
        <v/>
      </c>
    </row>
    <row r="86" spans="1:96" ht="21" customHeight="1" x14ac:dyDescent="0.25">
      <c r="A86" s="48" t="str">
        <f>IFERROR(IF($Y$2="DAILY","","75-76"),"")</f>
        <v/>
      </c>
      <c r="B86" s="49" t="str">
        <f>IFERROR(IF($Y$2="DAILY","",$B$10+76),"")</f>
        <v/>
      </c>
      <c r="C86" s="57">
        <f t="shared" ref="C86" si="693">IF($Y$2="DAILY",2,"")</f>
        <v>2</v>
      </c>
      <c r="D86" s="54" t="str">
        <f>IFERROR(IF($Y$2="DAILY",CP85+1,IF(AND(MONTH(DATE(B86-1,2,29))=2,WEEKDAY(DATE(B86-1,1,1))=7),DATE(B86-1,12,30),"")),"")</f>
        <v/>
      </c>
      <c r="E86" s="55" t="str">
        <f>IFERROR(IF($Y$2="DAILY",D86+1,DATE(B86,1,1)-WEEKDAY(DATE(B86,1,1),1)+7),"")</f>
        <v/>
      </c>
      <c r="F86" s="55" t="str">
        <f t="shared" ref="F86:J88" si="694">IFERROR(IF($Y$2="DAILY",E86+1,E86+7),"")</f>
        <v/>
      </c>
      <c r="G86" s="55" t="str">
        <f t="shared" si="694"/>
        <v/>
      </c>
      <c r="H86" s="55" t="str">
        <f t="shared" si="694"/>
        <v/>
      </c>
      <c r="I86" s="55" t="str">
        <f t="shared" si="694"/>
        <v/>
      </c>
      <c r="J86" s="55" t="str">
        <f t="shared" si="694"/>
        <v/>
      </c>
      <c r="K86" s="55" t="str">
        <f t="shared" ref="K86:BD86" si="695">IFERROR(IF($Y$2="DAILY",J86+1,J86+7),"")</f>
        <v/>
      </c>
      <c r="L86" s="55" t="str">
        <f t="shared" si="695"/>
        <v/>
      </c>
      <c r="M86" s="55" t="str">
        <f t="shared" si="695"/>
        <v/>
      </c>
      <c r="N86" s="55" t="str">
        <f t="shared" si="695"/>
        <v/>
      </c>
      <c r="O86" s="55" t="str">
        <f t="shared" si="695"/>
        <v/>
      </c>
      <c r="P86" s="55" t="str">
        <f t="shared" si="695"/>
        <v/>
      </c>
      <c r="Q86" s="55" t="str">
        <f t="shared" si="695"/>
        <v/>
      </c>
      <c r="R86" s="55" t="str">
        <f t="shared" si="695"/>
        <v/>
      </c>
      <c r="S86" s="55" t="str">
        <f t="shared" si="695"/>
        <v/>
      </c>
      <c r="T86" s="55" t="str">
        <f t="shared" si="695"/>
        <v/>
      </c>
      <c r="U86" s="55" t="str">
        <f t="shared" si="695"/>
        <v/>
      </c>
      <c r="V86" s="55" t="str">
        <f t="shared" si="695"/>
        <v/>
      </c>
      <c r="W86" s="55" t="str">
        <f t="shared" si="695"/>
        <v/>
      </c>
      <c r="X86" s="55" t="str">
        <f t="shared" si="695"/>
        <v/>
      </c>
      <c r="Y86" s="55" t="str">
        <f t="shared" si="695"/>
        <v/>
      </c>
      <c r="Z86" s="55" t="str">
        <f t="shared" si="695"/>
        <v/>
      </c>
      <c r="AA86" s="55" t="str">
        <f t="shared" si="695"/>
        <v/>
      </c>
      <c r="AB86" s="55" t="str">
        <f t="shared" si="695"/>
        <v/>
      </c>
      <c r="AC86" s="55" t="str">
        <f t="shared" si="695"/>
        <v/>
      </c>
      <c r="AD86" s="55" t="str">
        <f t="shared" si="695"/>
        <v/>
      </c>
      <c r="AE86" s="55" t="str">
        <f t="shared" si="695"/>
        <v/>
      </c>
      <c r="AF86" s="55" t="str">
        <f t="shared" si="695"/>
        <v/>
      </c>
      <c r="AG86" s="55" t="str">
        <f t="shared" si="695"/>
        <v/>
      </c>
      <c r="AH86" s="55" t="str">
        <f t="shared" si="695"/>
        <v/>
      </c>
      <c r="AI86" s="55" t="str">
        <f t="shared" si="695"/>
        <v/>
      </c>
      <c r="AJ86" s="55" t="str">
        <f t="shared" si="695"/>
        <v/>
      </c>
      <c r="AK86" s="55" t="str">
        <f t="shared" si="695"/>
        <v/>
      </c>
      <c r="AL86" s="55" t="str">
        <f t="shared" si="695"/>
        <v/>
      </c>
      <c r="AM86" s="55" t="str">
        <f t="shared" si="695"/>
        <v/>
      </c>
      <c r="AN86" s="55" t="str">
        <f t="shared" si="695"/>
        <v/>
      </c>
      <c r="AO86" s="55" t="str">
        <f t="shared" si="695"/>
        <v/>
      </c>
      <c r="AP86" s="55" t="str">
        <f t="shared" si="695"/>
        <v/>
      </c>
      <c r="AQ86" s="55" t="str">
        <f t="shared" si="695"/>
        <v/>
      </c>
      <c r="AR86" s="55" t="str">
        <f t="shared" si="695"/>
        <v/>
      </c>
      <c r="AS86" s="55" t="str">
        <f t="shared" si="695"/>
        <v/>
      </c>
      <c r="AT86" s="55" t="str">
        <f t="shared" si="695"/>
        <v/>
      </c>
      <c r="AU86" s="55" t="str">
        <f t="shared" si="695"/>
        <v/>
      </c>
      <c r="AV86" s="55" t="str">
        <f t="shared" si="695"/>
        <v/>
      </c>
      <c r="AW86" s="55" t="str">
        <f t="shared" si="695"/>
        <v/>
      </c>
      <c r="AX86" s="55" t="str">
        <f t="shared" si="695"/>
        <v/>
      </c>
      <c r="AY86" s="55" t="str">
        <f t="shared" si="695"/>
        <v/>
      </c>
      <c r="AZ86" s="55" t="str">
        <f t="shared" si="695"/>
        <v/>
      </c>
      <c r="BA86" s="55" t="str">
        <f t="shared" si="695"/>
        <v/>
      </c>
      <c r="BB86" s="55" t="str">
        <f t="shared" si="695"/>
        <v/>
      </c>
      <c r="BC86" s="55" t="str">
        <f t="shared" si="695"/>
        <v/>
      </c>
      <c r="BD86" s="55" t="str">
        <f t="shared" si="695"/>
        <v/>
      </c>
      <c r="BE86" s="55" t="str">
        <f>IFERROR(IF($Y$2="DAILY",BD86+1,""),"")</f>
        <v/>
      </c>
      <c r="BF86" s="55" t="str">
        <f t="shared" si="657"/>
        <v/>
      </c>
      <c r="BG86" s="55" t="str">
        <f t="shared" si="658"/>
        <v/>
      </c>
      <c r="BH86" s="55" t="str">
        <f t="shared" si="659"/>
        <v/>
      </c>
      <c r="BI86" s="55" t="str">
        <f t="shared" si="660"/>
        <v/>
      </c>
      <c r="BJ86" s="55" t="str">
        <f t="shared" si="661"/>
        <v/>
      </c>
      <c r="BK86" s="55" t="str">
        <f t="shared" si="662"/>
        <v/>
      </c>
      <c r="BL86" s="55" t="str">
        <f t="shared" si="663"/>
        <v/>
      </c>
      <c r="BM86" s="55" t="str">
        <f t="shared" si="664"/>
        <v/>
      </c>
      <c r="BN86" s="55" t="str">
        <f t="shared" si="665"/>
        <v/>
      </c>
      <c r="BO86" s="55" t="str">
        <f t="shared" si="666"/>
        <v/>
      </c>
      <c r="BP86" s="55" t="str">
        <f t="shared" si="667"/>
        <v/>
      </c>
      <c r="BQ86" s="55" t="str">
        <f t="shared" si="668"/>
        <v/>
      </c>
      <c r="BR86" s="55" t="str">
        <f t="shared" si="669"/>
        <v/>
      </c>
      <c r="BS86" s="55" t="str">
        <f t="shared" si="670"/>
        <v/>
      </c>
      <c r="BT86" s="55" t="str">
        <f t="shared" si="671"/>
        <v/>
      </c>
      <c r="BU86" s="55" t="str">
        <f t="shared" si="672"/>
        <v/>
      </c>
      <c r="BV86" s="55" t="str">
        <f t="shared" si="673"/>
        <v/>
      </c>
      <c r="BW86" s="55" t="str">
        <f t="shared" si="674"/>
        <v/>
      </c>
      <c r="BX86" s="55" t="str">
        <f t="shared" si="675"/>
        <v/>
      </c>
      <c r="BY86" s="55" t="str">
        <f t="shared" si="676"/>
        <v/>
      </c>
      <c r="BZ86" s="55" t="str">
        <f t="shared" si="677"/>
        <v/>
      </c>
      <c r="CA86" s="55" t="str">
        <f t="shared" si="678"/>
        <v/>
      </c>
      <c r="CB86" s="55" t="str">
        <f t="shared" si="679"/>
        <v/>
      </c>
      <c r="CC86" s="55" t="str">
        <f t="shared" si="680"/>
        <v/>
      </c>
      <c r="CD86" s="55" t="str">
        <f t="shared" si="681"/>
        <v/>
      </c>
      <c r="CE86" s="55" t="str">
        <f t="shared" si="682"/>
        <v/>
      </c>
      <c r="CF86" s="55" t="str">
        <f t="shared" si="683"/>
        <v/>
      </c>
      <c r="CG86" s="55" t="str">
        <f t="shared" si="684"/>
        <v/>
      </c>
      <c r="CH86" s="55" t="str">
        <f t="shared" si="685"/>
        <v/>
      </c>
      <c r="CI86" s="55" t="str">
        <f t="shared" si="686"/>
        <v/>
      </c>
      <c r="CJ86" s="55" t="str">
        <f t="shared" si="687"/>
        <v/>
      </c>
      <c r="CK86" s="55" t="str">
        <f t="shared" si="688"/>
        <v/>
      </c>
      <c r="CL86" s="55" t="str">
        <f t="shared" si="689"/>
        <v/>
      </c>
      <c r="CM86" s="55" t="str">
        <f t="shared" si="690"/>
        <v/>
      </c>
      <c r="CN86" s="55" t="str">
        <f t="shared" si="691"/>
        <v/>
      </c>
      <c r="CO86" s="55" t="str">
        <f t="shared" si="692"/>
        <v/>
      </c>
      <c r="CP86" s="56" t="str">
        <f>IFERROR(IF($Y$2="DAILY",DATE(B85,1,1)-WEEKDAY(DATE(B85,1,1))+26*7,DATE(CR86,1,1)-WEEKDAY(DATE(CR86,1,1))+26*7),"")</f>
        <v/>
      </c>
      <c r="CQ86" s="3"/>
      <c r="CR86" s="3" t="str">
        <f>B25</f>
        <v/>
      </c>
    </row>
    <row r="87" spans="1:96" ht="21" customHeight="1" x14ac:dyDescent="0.25">
      <c r="A87" s="48" t="str">
        <f>IFERROR(IF($Y$2="DAILY","","76-77"),"")</f>
        <v/>
      </c>
      <c r="B87" s="49" t="str">
        <f>IFERROR(IF($Y$2="DAILY","",$B$10+77),"")</f>
        <v/>
      </c>
      <c r="C87" s="57">
        <f t="shared" ref="C87" si="696">IF($Y$2="DAILY",3,"")</f>
        <v>3</v>
      </c>
      <c r="D87" s="54" t="str">
        <f>IFERROR(IF($Y$2="DAILY",CP86+1,IF(AND(MONTH(DATE(B87-1,2,29))=2,WEEKDAY(DATE(B87-1,1,1))=7),DATE(B87-1,12,30),"")),"")</f>
        <v/>
      </c>
      <c r="E87" s="55" t="str">
        <f>IFERROR(IF($Y$2="DAILY",D87+1,DATE(B87,1,1)-WEEKDAY(DATE(B87,1,1),1)+7),"")</f>
        <v/>
      </c>
      <c r="F87" s="55" t="str">
        <f t="shared" si="694"/>
        <v/>
      </c>
      <c r="G87" s="55" t="str">
        <f t="shared" si="694"/>
        <v/>
      </c>
      <c r="H87" s="55" t="str">
        <f t="shared" si="694"/>
        <v/>
      </c>
      <c r="I87" s="55" t="str">
        <f t="shared" si="694"/>
        <v/>
      </c>
      <c r="J87" s="55" t="str">
        <f t="shared" si="694"/>
        <v/>
      </c>
      <c r="K87" s="55" t="str">
        <f t="shared" ref="K87:BD87" si="697">IFERROR(IF($Y$2="DAILY",J87+1,J87+7),"")</f>
        <v/>
      </c>
      <c r="L87" s="55" t="str">
        <f t="shared" si="697"/>
        <v/>
      </c>
      <c r="M87" s="55" t="str">
        <f t="shared" si="697"/>
        <v/>
      </c>
      <c r="N87" s="55" t="str">
        <f t="shared" si="697"/>
        <v/>
      </c>
      <c r="O87" s="55" t="str">
        <f t="shared" si="697"/>
        <v/>
      </c>
      <c r="P87" s="55" t="str">
        <f t="shared" si="697"/>
        <v/>
      </c>
      <c r="Q87" s="55" t="str">
        <f t="shared" si="697"/>
        <v/>
      </c>
      <c r="R87" s="55" t="str">
        <f t="shared" si="697"/>
        <v/>
      </c>
      <c r="S87" s="55" t="str">
        <f t="shared" si="697"/>
        <v/>
      </c>
      <c r="T87" s="55" t="str">
        <f t="shared" si="697"/>
        <v/>
      </c>
      <c r="U87" s="55" t="str">
        <f t="shared" si="697"/>
        <v/>
      </c>
      <c r="V87" s="55" t="str">
        <f t="shared" si="697"/>
        <v/>
      </c>
      <c r="W87" s="55" t="str">
        <f t="shared" si="697"/>
        <v/>
      </c>
      <c r="X87" s="55" t="str">
        <f t="shared" si="697"/>
        <v/>
      </c>
      <c r="Y87" s="55" t="str">
        <f t="shared" si="697"/>
        <v/>
      </c>
      <c r="Z87" s="55" t="str">
        <f t="shared" si="697"/>
        <v/>
      </c>
      <c r="AA87" s="55" t="str">
        <f t="shared" si="697"/>
        <v/>
      </c>
      <c r="AB87" s="55" t="str">
        <f t="shared" si="697"/>
        <v/>
      </c>
      <c r="AC87" s="55" t="str">
        <f t="shared" si="697"/>
        <v/>
      </c>
      <c r="AD87" s="55" t="str">
        <f t="shared" si="697"/>
        <v/>
      </c>
      <c r="AE87" s="55" t="str">
        <f t="shared" si="697"/>
        <v/>
      </c>
      <c r="AF87" s="55" t="str">
        <f t="shared" si="697"/>
        <v/>
      </c>
      <c r="AG87" s="55" t="str">
        <f t="shared" si="697"/>
        <v/>
      </c>
      <c r="AH87" s="55" t="str">
        <f t="shared" si="697"/>
        <v/>
      </c>
      <c r="AI87" s="55" t="str">
        <f t="shared" si="697"/>
        <v/>
      </c>
      <c r="AJ87" s="55" t="str">
        <f t="shared" si="697"/>
        <v/>
      </c>
      <c r="AK87" s="55" t="str">
        <f t="shared" si="697"/>
        <v/>
      </c>
      <c r="AL87" s="55" t="str">
        <f t="shared" si="697"/>
        <v/>
      </c>
      <c r="AM87" s="55" t="str">
        <f t="shared" si="697"/>
        <v/>
      </c>
      <c r="AN87" s="55" t="str">
        <f t="shared" si="697"/>
        <v/>
      </c>
      <c r="AO87" s="55" t="str">
        <f t="shared" si="697"/>
        <v/>
      </c>
      <c r="AP87" s="55" t="str">
        <f t="shared" si="697"/>
        <v/>
      </c>
      <c r="AQ87" s="55" t="str">
        <f t="shared" si="697"/>
        <v/>
      </c>
      <c r="AR87" s="55" t="str">
        <f t="shared" si="697"/>
        <v/>
      </c>
      <c r="AS87" s="55" t="str">
        <f t="shared" si="697"/>
        <v/>
      </c>
      <c r="AT87" s="55" t="str">
        <f t="shared" si="697"/>
        <v/>
      </c>
      <c r="AU87" s="55" t="str">
        <f t="shared" si="697"/>
        <v/>
      </c>
      <c r="AV87" s="55" t="str">
        <f t="shared" si="697"/>
        <v/>
      </c>
      <c r="AW87" s="55" t="str">
        <f t="shared" si="697"/>
        <v/>
      </c>
      <c r="AX87" s="55" t="str">
        <f t="shared" si="697"/>
        <v/>
      </c>
      <c r="AY87" s="55" t="str">
        <f t="shared" si="697"/>
        <v/>
      </c>
      <c r="AZ87" s="55" t="str">
        <f t="shared" si="697"/>
        <v/>
      </c>
      <c r="BA87" s="55" t="str">
        <f t="shared" si="697"/>
        <v/>
      </c>
      <c r="BB87" s="55" t="str">
        <f t="shared" si="697"/>
        <v/>
      </c>
      <c r="BC87" s="55" t="str">
        <f t="shared" si="697"/>
        <v/>
      </c>
      <c r="BD87" s="55" t="str">
        <f t="shared" si="697"/>
        <v/>
      </c>
      <c r="BE87" s="55" t="str">
        <f>IFERROR(IF($Y$2="DAILY",BD87+1,""),"")</f>
        <v/>
      </c>
      <c r="BF87" s="55" t="str">
        <f t="shared" si="657"/>
        <v/>
      </c>
      <c r="BG87" s="55" t="str">
        <f t="shared" si="658"/>
        <v/>
      </c>
      <c r="BH87" s="55" t="str">
        <f t="shared" si="659"/>
        <v/>
      </c>
      <c r="BI87" s="55" t="str">
        <f t="shared" si="660"/>
        <v/>
      </c>
      <c r="BJ87" s="55" t="str">
        <f t="shared" si="661"/>
        <v/>
      </c>
      <c r="BK87" s="55" t="str">
        <f t="shared" si="662"/>
        <v/>
      </c>
      <c r="BL87" s="55" t="str">
        <f t="shared" si="663"/>
        <v/>
      </c>
      <c r="BM87" s="55" t="str">
        <f t="shared" si="664"/>
        <v/>
      </c>
      <c r="BN87" s="55" t="str">
        <f t="shared" si="665"/>
        <v/>
      </c>
      <c r="BO87" s="55" t="str">
        <f t="shared" si="666"/>
        <v/>
      </c>
      <c r="BP87" s="55" t="str">
        <f t="shared" si="667"/>
        <v/>
      </c>
      <c r="BQ87" s="55" t="str">
        <f t="shared" si="668"/>
        <v/>
      </c>
      <c r="BR87" s="55" t="str">
        <f t="shared" si="669"/>
        <v/>
      </c>
      <c r="BS87" s="55" t="str">
        <f t="shared" si="670"/>
        <v/>
      </c>
      <c r="BT87" s="55" t="str">
        <f t="shared" si="671"/>
        <v/>
      </c>
      <c r="BU87" s="55" t="str">
        <f t="shared" si="672"/>
        <v/>
      </c>
      <c r="BV87" s="55" t="str">
        <f t="shared" si="673"/>
        <v/>
      </c>
      <c r="BW87" s="55" t="str">
        <f t="shared" si="674"/>
        <v/>
      </c>
      <c r="BX87" s="55" t="str">
        <f t="shared" si="675"/>
        <v/>
      </c>
      <c r="BY87" s="55" t="str">
        <f t="shared" si="676"/>
        <v/>
      </c>
      <c r="BZ87" s="55" t="str">
        <f t="shared" si="677"/>
        <v/>
      </c>
      <c r="CA87" s="55" t="str">
        <f t="shared" si="678"/>
        <v/>
      </c>
      <c r="CB87" s="55" t="str">
        <f t="shared" si="679"/>
        <v/>
      </c>
      <c r="CC87" s="55" t="str">
        <f t="shared" si="680"/>
        <v/>
      </c>
      <c r="CD87" s="55" t="str">
        <f t="shared" si="681"/>
        <v/>
      </c>
      <c r="CE87" s="55" t="str">
        <f t="shared" si="682"/>
        <v/>
      </c>
      <c r="CF87" s="55" t="str">
        <f t="shared" si="683"/>
        <v/>
      </c>
      <c r="CG87" s="55" t="str">
        <f t="shared" si="684"/>
        <v/>
      </c>
      <c r="CH87" s="55" t="str">
        <f t="shared" si="685"/>
        <v/>
      </c>
      <c r="CI87" s="55" t="str">
        <f t="shared" si="686"/>
        <v/>
      </c>
      <c r="CJ87" s="55" t="str">
        <f t="shared" si="687"/>
        <v/>
      </c>
      <c r="CK87" s="55" t="str">
        <f t="shared" si="688"/>
        <v/>
      </c>
      <c r="CL87" s="55" t="str">
        <f t="shared" si="689"/>
        <v/>
      </c>
      <c r="CM87" s="55" t="str">
        <f t="shared" si="690"/>
        <v/>
      </c>
      <c r="CN87" s="55" t="str">
        <f t="shared" si="691"/>
        <v/>
      </c>
      <c r="CO87" s="55" t="str">
        <f t="shared" si="692"/>
        <v/>
      </c>
      <c r="CP87" s="56" t="str">
        <f>IFERROR(IF($Y$2="DAILY",DATE(B85,1,1)-WEEKDAY(DATE(B85,1,1))+39*7,DATE(CR87,1,1)-WEEKDAY(DATE(CR87,1,1))+39*7),"")</f>
        <v/>
      </c>
      <c r="CQ87" s="3"/>
      <c r="CR87" s="3" t="str">
        <f>B25</f>
        <v/>
      </c>
    </row>
    <row r="88" spans="1:96" ht="21" customHeight="1" x14ac:dyDescent="0.25">
      <c r="A88" s="48" t="str">
        <f>IFERROR(IF($Y$2="DAILY","","77-78"),"")</f>
        <v/>
      </c>
      <c r="B88" s="49" t="str">
        <f>IFERROR(IF($Y$2="DAILY","",$B$10+78),"")</f>
        <v/>
      </c>
      <c r="C88" s="57">
        <f t="shared" ref="C88" si="698">IF($Y$2="DAILY",4,"")</f>
        <v>4</v>
      </c>
      <c r="D88" s="54" t="str">
        <f>IFERROR(IF($Y$2="DAILY",CP87+1,IF(AND(MONTH(DATE(B88-1,2,29))=2,WEEKDAY(DATE(B88-1,1,1))=7),DATE(B88-1,12,30),"")),"")</f>
        <v/>
      </c>
      <c r="E88" s="55" t="str">
        <f>IFERROR(IF($Y$2="DAILY",D88+1,DATE(B88,1,1)-WEEKDAY(DATE(B88,1,1),1)+7),"")</f>
        <v/>
      </c>
      <c r="F88" s="55" t="str">
        <f t="shared" si="694"/>
        <v/>
      </c>
      <c r="G88" s="55" t="str">
        <f t="shared" si="694"/>
        <v/>
      </c>
      <c r="H88" s="55" t="str">
        <f t="shared" si="694"/>
        <v/>
      </c>
      <c r="I88" s="55" t="str">
        <f t="shared" si="694"/>
        <v/>
      </c>
      <c r="J88" s="55" t="str">
        <f t="shared" si="694"/>
        <v/>
      </c>
      <c r="K88" s="55" t="str">
        <f t="shared" ref="K88:BD88" si="699">IFERROR(IF($Y$2="DAILY",J88+1,J88+7),"")</f>
        <v/>
      </c>
      <c r="L88" s="55" t="str">
        <f t="shared" si="699"/>
        <v/>
      </c>
      <c r="M88" s="55" t="str">
        <f t="shared" si="699"/>
        <v/>
      </c>
      <c r="N88" s="55" t="str">
        <f t="shared" si="699"/>
        <v/>
      </c>
      <c r="O88" s="55" t="str">
        <f t="shared" si="699"/>
        <v/>
      </c>
      <c r="P88" s="55" t="str">
        <f t="shared" si="699"/>
        <v/>
      </c>
      <c r="Q88" s="55" t="str">
        <f t="shared" si="699"/>
        <v/>
      </c>
      <c r="R88" s="55" t="str">
        <f t="shared" si="699"/>
        <v/>
      </c>
      <c r="S88" s="55" t="str">
        <f t="shared" si="699"/>
        <v/>
      </c>
      <c r="T88" s="55" t="str">
        <f t="shared" si="699"/>
        <v/>
      </c>
      <c r="U88" s="55" t="str">
        <f t="shared" si="699"/>
        <v/>
      </c>
      <c r="V88" s="55" t="str">
        <f t="shared" si="699"/>
        <v/>
      </c>
      <c r="W88" s="55" t="str">
        <f t="shared" si="699"/>
        <v/>
      </c>
      <c r="X88" s="55" t="str">
        <f t="shared" si="699"/>
        <v/>
      </c>
      <c r="Y88" s="55" t="str">
        <f t="shared" si="699"/>
        <v/>
      </c>
      <c r="Z88" s="55" t="str">
        <f t="shared" si="699"/>
        <v/>
      </c>
      <c r="AA88" s="55" t="str">
        <f t="shared" si="699"/>
        <v/>
      </c>
      <c r="AB88" s="55" t="str">
        <f t="shared" si="699"/>
        <v/>
      </c>
      <c r="AC88" s="55" t="str">
        <f t="shared" si="699"/>
        <v/>
      </c>
      <c r="AD88" s="55" t="str">
        <f t="shared" si="699"/>
        <v/>
      </c>
      <c r="AE88" s="55" t="str">
        <f t="shared" si="699"/>
        <v/>
      </c>
      <c r="AF88" s="55" t="str">
        <f t="shared" si="699"/>
        <v/>
      </c>
      <c r="AG88" s="55" t="str">
        <f t="shared" si="699"/>
        <v/>
      </c>
      <c r="AH88" s="55" t="str">
        <f t="shared" si="699"/>
        <v/>
      </c>
      <c r="AI88" s="55" t="str">
        <f t="shared" si="699"/>
        <v/>
      </c>
      <c r="AJ88" s="55" t="str">
        <f t="shared" si="699"/>
        <v/>
      </c>
      <c r="AK88" s="55" t="str">
        <f t="shared" si="699"/>
        <v/>
      </c>
      <c r="AL88" s="55" t="str">
        <f t="shared" si="699"/>
        <v/>
      </c>
      <c r="AM88" s="55" t="str">
        <f t="shared" si="699"/>
        <v/>
      </c>
      <c r="AN88" s="55" t="str">
        <f t="shared" si="699"/>
        <v/>
      </c>
      <c r="AO88" s="55" t="str">
        <f t="shared" si="699"/>
        <v/>
      </c>
      <c r="AP88" s="55" t="str">
        <f t="shared" si="699"/>
        <v/>
      </c>
      <c r="AQ88" s="55" t="str">
        <f t="shared" si="699"/>
        <v/>
      </c>
      <c r="AR88" s="55" t="str">
        <f t="shared" si="699"/>
        <v/>
      </c>
      <c r="AS88" s="55" t="str">
        <f t="shared" si="699"/>
        <v/>
      </c>
      <c r="AT88" s="55" t="str">
        <f t="shared" si="699"/>
        <v/>
      </c>
      <c r="AU88" s="55" t="str">
        <f t="shared" si="699"/>
        <v/>
      </c>
      <c r="AV88" s="55" t="str">
        <f t="shared" si="699"/>
        <v/>
      </c>
      <c r="AW88" s="55" t="str">
        <f t="shared" si="699"/>
        <v/>
      </c>
      <c r="AX88" s="55" t="str">
        <f t="shared" si="699"/>
        <v/>
      </c>
      <c r="AY88" s="55" t="str">
        <f t="shared" si="699"/>
        <v/>
      </c>
      <c r="AZ88" s="55" t="str">
        <f t="shared" si="699"/>
        <v/>
      </c>
      <c r="BA88" s="55" t="str">
        <f t="shared" si="699"/>
        <v/>
      </c>
      <c r="BB88" s="55" t="str">
        <f t="shared" si="699"/>
        <v/>
      </c>
      <c r="BC88" s="55" t="str">
        <f t="shared" si="699"/>
        <v/>
      </c>
      <c r="BD88" s="55" t="str">
        <f t="shared" si="699"/>
        <v/>
      </c>
      <c r="BE88" s="55" t="str">
        <f>IFERROR(IF($Y$2="DAILY",BD88+1,""),"")</f>
        <v/>
      </c>
      <c r="BF88" s="55" t="str">
        <f t="shared" si="657"/>
        <v/>
      </c>
      <c r="BG88" s="55" t="str">
        <f t="shared" si="658"/>
        <v/>
      </c>
      <c r="BH88" s="55" t="str">
        <f t="shared" si="659"/>
        <v/>
      </c>
      <c r="BI88" s="55" t="str">
        <f t="shared" si="660"/>
        <v/>
      </c>
      <c r="BJ88" s="55" t="str">
        <f t="shared" si="661"/>
        <v/>
      </c>
      <c r="BK88" s="55" t="str">
        <f t="shared" si="662"/>
        <v/>
      </c>
      <c r="BL88" s="55" t="str">
        <f t="shared" si="663"/>
        <v/>
      </c>
      <c r="BM88" s="55" t="str">
        <f t="shared" si="664"/>
        <v/>
      </c>
      <c r="BN88" s="55" t="str">
        <f t="shared" si="665"/>
        <v/>
      </c>
      <c r="BO88" s="55" t="str">
        <f t="shared" si="666"/>
        <v/>
      </c>
      <c r="BP88" s="55" t="str">
        <f t="shared" si="667"/>
        <v/>
      </c>
      <c r="BQ88" s="55" t="str">
        <f t="shared" si="668"/>
        <v/>
      </c>
      <c r="BR88" s="55" t="str">
        <f t="shared" si="669"/>
        <v/>
      </c>
      <c r="BS88" s="55" t="str">
        <f t="shared" si="670"/>
        <v/>
      </c>
      <c r="BT88" s="55" t="str">
        <f t="shared" si="671"/>
        <v/>
      </c>
      <c r="BU88" s="55" t="str">
        <f t="shared" si="672"/>
        <v/>
      </c>
      <c r="BV88" s="55" t="str">
        <f t="shared" si="673"/>
        <v/>
      </c>
      <c r="BW88" s="55" t="str">
        <f t="shared" si="674"/>
        <v/>
      </c>
      <c r="BX88" s="55" t="str">
        <f t="shared" si="675"/>
        <v/>
      </c>
      <c r="BY88" s="55" t="str">
        <f t="shared" si="676"/>
        <v/>
      </c>
      <c r="BZ88" s="55" t="str">
        <f t="shared" si="677"/>
        <v/>
      </c>
      <c r="CA88" s="55" t="str">
        <f t="shared" si="678"/>
        <v/>
      </c>
      <c r="CB88" s="55" t="str">
        <f t="shared" si="679"/>
        <v/>
      </c>
      <c r="CC88" s="55" t="str">
        <f t="shared" si="680"/>
        <v/>
      </c>
      <c r="CD88" s="55" t="str">
        <f t="shared" si="681"/>
        <v/>
      </c>
      <c r="CE88" s="55" t="str">
        <f t="shared" si="682"/>
        <v/>
      </c>
      <c r="CF88" s="55" t="str">
        <f t="shared" si="683"/>
        <v/>
      </c>
      <c r="CG88" s="55" t="str">
        <f t="shared" si="684"/>
        <v/>
      </c>
      <c r="CH88" s="55" t="str">
        <f t="shared" si="685"/>
        <v/>
      </c>
      <c r="CI88" s="55" t="str">
        <f t="shared" si="686"/>
        <v/>
      </c>
      <c r="CJ88" s="55" t="str">
        <f t="shared" si="687"/>
        <v/>
      </c>
      <c r="CK88" s="55" t="str">
        <f t="shared" si="688"/>
        <v/>
      </c>
      <c r="CL88" s="55" t="str">
        <f t="shared" si="689"/>
        <v/>
      </c>
      <c r="CM88" s="55" t="str">
        <f t="shared" si="690"/>
        <v/>
      </c>
      <c r="CN88" s="55" t="str">
        <f t="shared" si="691"/>
        <v/>
      </c>
      <c r="CO88" s="55" t="str">
        <f t="shared" si="692"/>
        <v/>
      </c>
      <c r="CP88" s="56" t="str">
        <f>IFERROR(IF($Y$2="DAILY",DATE(B85,1,1)-WEEKDAY(DATE(B85,1,1))+52*7,DATE(CR88,1,1)-WEEKDAY(DATE(CR88,1,1))+52*7),"")</f>
        <v/>
      </c>
      <c r="CQ88" s="3"/>
      <c r="CR88" s="3" t="str">
        <f>B25</f>
        <v/>
      </c>
    </row>
    <row r="89" spans="1:96" ht="21" customHeight="1" x14ac:dyDescent="0.25">
      <c r="A89" s="48" t="str">
        <f>IFERROR(IF($Y$2="DAILY","","78-79"),"")</f>
        <v/>
      </c>
      <c r="B89" s="49" t="str">
        <f>IFERROR(IF($Y$2="DAILY","",$B$10+79),"")</f>
        <v/>
      </c>
      <c r="C89" s="58"/>
      <c r="D89" s="54" t="str">
        <f>IFERROR(IF($Y$2="DAILY",IF(AND(MONTH(DATE(B85,2,29))=2,WEEKDAY(DATE(B85,1,1))=7),DATE(B85,12,24),""),IF(AND(MONTH(DATE(B89-1,2,29))=2,WEEKDAY(DATE(B89-1,1,1))=7),DATE(B89-1,12,30),"")),"")</f>
        <v/>
      </c>
      <c r="E89" s="55" t="str">
        <f>IFERROR(IF($Y$2="DAILY",IF(AND(MONTH(DATE(B85,2,29))=2,WEEKDAY(DATE(B85,1,1))=7),DATE(B85,12,25),""),DATE(B89,1,1)-WEEKDAY(DATE(B89,1,1),1)+7),"")</f>
        <v/>
      </c>
      <c r="F89" s="55" t="str">
        <f>IFERROR(IF($Y$2="DAILY",IF(AND(MONTH(DATE(B85,2,29))=2,WEEKDAY(DATE(B85,1,1))=7),DATE(B85,12,26),""),E89+7),"")</f>
        <v/>
      </c>
      <c r="G89" s="55" t="str">
        <f>IFERROR(IF($Y$2="DAILY",IF(AND(MONTH(DATE(B85,2,29))=2,WEEKDAY(DATE(B85,1,1))=7),DATE(B85,12,27),""),F89+7),"")</f>
        <v/>
      </c>
      <c r="H89" s="55" t="str">
        <f>IFERROR(IF($Y$2="DAILY",IF(AND(MONTH(DATE(B85,2,29))=2,WEEKDAY(DATE(B85,1,1))=7),DATE(B85,12,28),""),G89+7),"")</f>
        <v/>
      </c>
      <c r="I89" s="55" t="str">
        <f>IFERROR(IF($Y$2="DAILY",IF(AND(MONTH(DATE(B85,2,29))=2,WEEKDAY(DATE(B85,1,1))=7),DATE(B85,12,29),""),H89+7),"")</f>
        <v/>
      </c>
      <c r="J89" s="55" t="str">
        <f>IFERROR(IF($Y$2="DAILY",IF(AND(MONTH(DATE(B85,2,29))=2,WEEKDAY(DATE(B85,1,1))=7),DATE(B85,12,30),""),I89+7),"")</f>
        <v/>
      </c>
      <c r="K89" s="55" t="str">
        <f>IFERROR(IF($Y$2="DAILY","",J89+7),"")</f>
        <v/>
      </c>
      <c r="L89" s="55" t="str">
        <f>IFERROR(IF($Y$2="DAILY","",K89+7),"")</f>
        <v/>
      </c>
      <c r="M89" s="55" t="str">
        <f t="shared" ref="M89:BD89" si="700">IFERROR(IF($Y$2="DAILY","",L89+7),"")</f>
        <v/>
      </c>
      <c r="N89" s="55" t="str">
        <f t="shared" si="700"/>
        <v/>
      </c>
      <c r="O89" s="55" t="str">
        <f t="shared" si="700"/>
        <v/>
      </c>
      <c r="P89" s="55" t="str">
        <f t="shared" si="700"/>
        <v/>
      </c>
      <c r="Q89" s="55" t="str">
        <f t="shared" si="700"/>
        <v/>
      </c>
      <c r="R89" s="55" t="str">
        <f t="shared" si="700"/>
        <v/>
      </c>
      <c r="S89" s="55" t="str">
        <f t="shared" si="700"/>
        <v/>
      </c>
      <c r="T89" s="55" t="str">
        <f t="shared" si="700"/>
        <v/>
      </c>
      <c r="U89" s="55" t="str">
        <f t="shared" si="700"/>
        <v/>
      </c>
      <c r="V89" s="55" t="str">
        <f t="shared" si="700"/>
        <v/>
      </c>
      <c r="W89" s="55" t="str">
        <f t="shared" si="700"/>
        <v/>
      </c>
      <c r="X89" s="55" t="str">
        <f t="shared" si="700"/>
        <v/>
      </c>
      <c r="Y89" s="55" t="str">
        <f t="shared" si="700"/>
        <v/>
      </c>
      <c r="Z89" s="55" t="str">
        <f t="shared" si="700"/>
        <v/>
      </c>
      <c r="AA89" s="55" t="str">
        <f t="shared" si="700"/>
        <v/>
      </c>
      <c r="AB89" s="55" t="str">
        <f t="shared" si="700"/>
        <v/>
      </c>
      <c r="AC89" s="55" t="str">
        <f t="shared" si="700"/>
        <v/>
      </c>
      <c r="AD89" s="55" t="str">
        <f t="shared" si="700"/>
        <v/>
      </c>
      <c r="AE89" s="55" t="str">
        <f t="shared" si="700"/>
        <v/>
      </c>
      <c r="AF89" s="55" t="str">
        <f t="shared" si="700"/>
        <v/>
      </c>
      <c r="AG89" s="55" t="str">
        <f t="shared" si="700"/>
        <v/>
      </c>
      <c r="AH89" s="55" t="str">
        <f t="shared" si="700"/>
        <v/>
      </c>
      <c r="AI89" s="55" t="str">
        <f t="shared" si="700"/>
        <v/>
      </c>
      <c r="AJ89" s="55" t="str">
        <f t="shared" si="700"/>
        <v/>
      </c>
      <c r="AK89" s="55" t="str">
        <f t="shared" si="700"/>
        <v/>
      </c>
      <c r="AL89" s="55" t="str">
        <f t="shared" si="700"/>
        <v/>
      </c>
      <c r="AM89" s="55" t="str">
        <f t="shared" si="700"/>
        <v/>
      </c>
      <c r="AN89" s="55" t="str">
        <f t="shared" si="700"/>
        <v/>
      </c>
      <c r="AO89" s="55" t="str">
        <f t="shared" si="700"/>
        <v/>
      </c>
      <c r="AP89" s="55" t="str">
        <f t="shared" si="700"/>
        <v/>
      </c>
      <c r="AQ89" s="55" t="str">
        <f t="shared" si="700"/>
        <v/>
      </c>
      <c r="AR89" s="55" t="str">
        <f t="shared" si="700"/>
        <v/>
      </c>
      <c r="AS89" s="55" t="str">
        <f t="shared" si="700"/>
        <v/>
      </c>
      <c r="AT89" s="55" t="str">
        <f t="shared" si="700"/>
        <v/>
      </c>
      <c r="AU89" s="55" t="str">
        <f t="shared" si="700"/>
        <v/>
      </c>
      <c r="AV89" s="55" t="str">
        <f t="shared" si="700"/>
        <v/>
      </c>
      <c r="AW89" s="55" t="str">
        <f t="shared" si="700"/>
        <v/>
      </c>
      <c r="AX89" s="55" t="str">
        <f t="shared" si="700"/>
        <v/>
      </c>
      <c r="AY89" s="55" t="str">
        <f t="shared" si="700"/>
        <v/>
      </c>
      <c r="AZ89" s="55" t="str">
        <f t="shared" si="700"/>
        <v/>
      </c>
      <c r="BA89" s="55" t="str">
        <f t="shared" si="700"/>
        <v/>
      </c>
      <c r="BB89" s="55" t="str">
        <f t="shared" si="700"/>
        <v/>
      </c>
      <c r="BC89" s="55" t="str">
        <f t="shared" si="700"/>
        <v/>
      </c>
      <c r="BD89" s="55" t="str">
        <f t="shared" si="700"/>
        <v/>
      </c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6"/>
      <c r="CQ89" s="3"/>
      <c r="CR89" s="3" t="str">
        <f>B25</f>
        <v/>
      </c>
    </row>
    <row r="90" spans="1:96" ht="21" customHeight="1" x14ac:dyDescent="0.25">
      <c r="A90" s="48" t="str">
        <f>IFERROR(IF($Y$2="DAILY","15-16","79-80"),"")</f>
        <v>15-16</v>
      </c>
      <c r="B90" s="49" t="str">
        <f>IFERROR(IF($Y$2="DAILY",$B$10+16,$B$10+80),"")</f>
        <v/>
      </c>
      <c r="C90" s="57">
        <f t="shared" ref="C90" si="701">IF($Y$2="DAILY",1,"")</f>
        <v>1</v>
      </c>
      <c r="D90" s="54" t="str">
        <f>IFERROR(IF($Y$2="DAILY",DATE(B90,1,1)-WEEKDAY(DATE(B90,1,1),1)+1,IF(AND(MONTH(DATE(B90-1,2,29))=2,WEEKDAY(DATE(B90-1,1,1))=7),DATE(B90-1,12,30),"")),"")</f>
        <v/>
      </c>
      <c r="E90" s="55" t="str">
        <f>IFERROR(IF($Y$2="DAILY",DATE(B90,1,1)-WEEKDAY(DATE(B90,1,1),1)+2,DATE(B90,1,1)-WEEKDAY(DATE(B90,1,1),1)+7),"")</f>
        <v/>
      </c>
      <c r="F90" s="55" t="str">
        <f>IFERROR(IF($Y$2="DAILY",DATE(B90,1,1)-WEEKDAY(DATE(B90,1,1),1)+3,E90+7),"")</f>
        <v/>
      </c>
      <c r="G90" s="55" t="str">
        <f>IFERROR(IF($Y$2="DAILY",DATE(B90,1,1)-WEEKDAY(DATE(B90,1,1),1)+4,F90+7),"")</f>
        <v/>
      </c>
      <c r="H90" s="55" t="str">
        <f>IFERROR(IF($Y$2="DAILY",DATE(B90,1,1)-WEEKDAY(DATE(B90,1,1),1)+5,G90+7),"")</f>
        <v/>
      </c>
      <c r="I90" s="55" t="str">
        <f>IFERROR(IF($Y$2="DAILY",DATE(B90,1,1)-WEEKDAY(DATE(B90,1,1),1)+6,H90+7),"")</f>
        <v/>
      </c>
      <c r="J90" s="55" t="str">
        <f>IFERROR(IF($Y$2="DAILY",DATE(B90,1,1)-WEEKDAY(DATE(B90,1,1),1)+7,I90+7),"")</f>
        <v/>
      </c>
      <c r="K90" s="55" t="str">
        <f t="shared" ref="K90:BD90" si="702">IFERROR(IF($Y$2="DAILY",J90+1,J90+7),"")</f>
        <v/>
      </c>
      <c r="L90" s="55" t="str">
        <f t="shared" si="702"/>
        <v/>
      </c>
      <c r="M90" s="55" t="str">
        <f t="shared" si="702"/>
        <v/>
      </c>
      <c r="N90" s="55" t="str">
        <f t="shared" si="702"/>
        <v/>
      </c>
      <c r="O90" s="55" t="str">
        <f t="shared" si="702"/>
        <v/>
      </c>
      <c r="P90" s="55" t="str">
        <f t="shared" si="702"/>
        <v/>
      </c>
      <c r="Q90" s="55" t="str">
        <f t="shared" si="702"/>
        <v/>
      </c>
      <c r="R90" s="55" t="str">
        <f t="shared" si="702"/>
        <v/>
      </c>
      <c r="S90" s="55" t="str">
        <f t="shared" si="702"/>
        <v/>
      </c>
      <c r="T90" s="55" t="str">
        <f t="shared" si="702"/>
        <v/>
      </c>
      <c r="U90" s="55" t="str">
        <f t="shared" si="702"/>
        <v/>
      </c>
      <c r="V90" s="55" t="str">
        <f t="shared" si="702"/>
        <v/>
      </c>
      <c r="W90" s="55" t="str">
        <f t="shared" si="702"/>
        <v/>
      </c>
      <c r="X90" s="55" t="str">
        <f t="shared" si="702"/>
        <v/>
      </c>
      <c r="Y90" s="55" t="str">
        <f t="shared" si="702"/>
        <v/>
      </c>
      <c r="Z90" s="55" t="str">
        <f t="shared" si="702"/>
        <v/>
      </c>
      <c r="AA90" s="55" t="str">
        <f t="shared" si="702"/>
        <v/>
      </c>
      <c r="AB90" s="55" t="str">
        <f t="shared" si="702"/>
        <v/>
      </c>
      <c r="AC90" s="55" t="str">
        <f t="shared" si="702"/>
        <v/>
      </c>
      <c r="AD90" s="55" t="str">
        <f t="shared" si="702"/>
        <v/>
      </c>
      <c r="AE90" s="55" t="str">
        <f t="shared" si="702"/>
        <v/>
      </c>
      <c r="AF90" s="55" t="str">
        <f t="shared" si="702"/>
        <v/>
      </c>
      <c r="AG90" s="55" t="str">
        <f t="shared" si="702"/>
        <v/>
      </c>
      <c r="AH90" s="55" t="str">
        <f t="shared" si="702"/>
        <v/>
      </c>
      <c r="AI90" s="55" t="str">
        <f t="shared" si="702"/>
        <v/>
      </c>
      <c r="AJ90" s="55" t="str">
        <f t="shared" si="702"/>
        <v/>
      </c>
      <c r="AK90" s="55" t="str">
        <f t="shared" si="702"/>
        <v/>
      </c>
      <c r="AL90" s="55" t="str">
        <f t="shared" si="702"/>
        <v/>
      </c>
      <c r="AM90" s="55" t="str">
        <f t="shared" si="702"/>
        <v/>
      </c>
      <c r="AN90" s="55" t="str">
        <f t="shared" si="702"/>
        <v/>
      </c>
      <c r="AO90" s="55" t="str">
        <f t="shared" si="702"/>
        <v/>
      </c>
      <c r="AP90" s="55" t="str">
        <f t="shared" si="702"/>
        <v/>
      </c>
      <c r="AQ90" s="55" t="str">
        <f t="shared" si="702"/>
        <v/>
      </c>
      <c r="AR90" s="55" t="str">
        <f t="shared" si="702"/>
        <v/>
      </c>
      <c r="AS90" s="55" t="str">
        <f t="shared" si="702"/>
        <v/>
      </c>
      <c r="AT90" s="55" t="str">
        <f t="shared" si="702"/>
        <v/>
      </c>
      <c r="AU90" s="55" t="str">
        <f t="shared" si="702"/>
        <v/>
      </c>
      <c r="AV90" s="55" t="str">
        <f t="shared" si="702"/>
        <v/>
      </c>
      <c r="AW90" s="55" t="str">
        <f t="shared" si="702"/>
        <v/>
      </c>
      <c r="AX90" s="55" t="str">
        <f t="shared" si="702"/>
        <v/>
      </c>
      <c r="AY90" s="55" t="str">
        <f t="shared" si="702"/>
        <v/>
      </c>
      <c r="AZ90" s="55" t="str">
        <f t="shared" si="702"/>
        <v/>
      </c>
      <c r="BA90" s="55" t="str">
        <f t="shared" si="702"/>
        <v/>
      </c>
      <c r="BB90" s="55" t="str">
        <f t="shared" si="702"/>
        <v/>
      </c>
      <c r="BC90" s="55" t="str">
        <f t="shared" si="702"/>
        <v/>
      </c>
      <c r="BD90" s="55" t="str">
        <f t="shared" si="702"/>
        <v/>
      </c>
      <c r="BE90" s="55" t="str">
        <f>IFERROR(IF($Y$2="DAILY",BD90+1,""),"")</f>
        <v/>
      </c>
      <c r="BF90" s="55" t="str">
        <f t="shared" ref="BF90:BF93" si="703">IFERROR(BE90+1,"")</f>
        <v/>
      </c>
      <c r="BG90" s="55" t="str">
        <f t="shared" ref="BG90:BG93" si="704">IFERROR(BF90+1,"")</f>
        <v/>
      </c>
      <c r="BH90" s="55" t="str">
        <f t="shared" ref="BH90:BH93" si="705">IFERROR(BG90+1,"")</f>
        <v/>
      </c>
      <c r="BI90" s="55" t="str">
        <f t="shared" ref="BI90:BI93" si="706">IFERROR(BH90+1,"")</f>
        <v/>
      </c>
      <c r="BJ90" s="55" t="str">
        <f t="shared" ref="BJ90:BJ93" si="707">IFERROR(BI90+1,"")</f>
        <v/>
      </c>
      <c r="BK90" s="55" t="str">
        <f t="shared" ref="BK90:BK93" si="708">IFERROR(BJ90+1,"")</f>
        <v/>
      </c>
      <c r="BL90" s="55" t="str">
        <f t="shared" ref="BL90:BL93" si="709">IFERROR(BK90+1,"")</f>
        <v/>
      </c>
      <c r="BM90" s="55" t="str">
        <f t="shared" ref="BM90:BM93" si="710">IFERROR(BL90+1,"")</f>
        <v/>
      </c>
      <c r="BN90" s="55" t="str">
        <f t="shared" ref="BN90:BN93" si="711">IFERROR(BM90+1,"")</f>
        <v/>
      </c>
      <c r="BO90" s="55" t="str">
        <f t="shared" ref="BO90:BO93" si="712">IFERROR(BN90+1,"")</f>
        <v/>
      </c>
      <c r="BP90" s="55" t="str">
        <f t="shared" ref="BP90:BP93" si="713">IFERROR(BO90+1,"")</f>
        <v/>
      </c>
      <c r="BQ90" s="55" t="str">
        <f t="shared" ref="BQ90:BQ93" si="714">IFERROR(BP90+1,"")</f>
        <v/>
      </c>
      <c r="BR90" s="55" t="str">
        <f t="shared" ref="BR90:BR93" si="715">IFERROR(BQ90+1,"")</f>
        <v/>
      </c>
      <c r="BS90" s="55" t="str">
        <f t="shared" ref="BS90:BS93" si="716">IFERROR(BR90+1,"")</f>
        <v/>
      </c>
      <c r="BT90" s="55" t="str">
        <f t="shared" ref="BT90:BT93" si="717">IFERROR(BS90+1,"")</f>
        <v/>
      </c>
      <c r="BU90" s="55" t="str">
        <f t="shared" ref="BU90:BU93" si="718">IFERROR(BT90+1,"")</f>
        <v/>
      </c>
      <c r="BV90" s="55" t="str">
        <f t="shared" ref="BV90:BV93" si="719">IFERROR(BU90+1,"")</f>
        <v/>
      </c>
      <c r="BW90" s="55" t="str">
        <f t="shared" ref="BW90:BW93" si="720">IFERROR(BV90+1,"")</f>
        <v/>
      </c>
      <c r="BX90" s="55" t="str">
        <f t="shared" ref="BX90:BX93" si="721">IFERROR(BW90+1,"")</f>
        <v/>
      </c>
      <c r="BY90" s="55" t="str">
        <f t="shared" ref="BY90:BY93" si="722">IFERROR(BX90+1,"")</f>
        <v/>
      </c>
      <c r="BZ90" s="55" t="str">
        <f t="shared" ref="BZ90:BZ93" si="723">IFERROR(BY90+1,"")</f>
        <v/>
      </c>
      <c r="CA90" s="55" t="str">
        <f t="shared" ref="CA90:CA93" si="724">IFERROR(BZ90+1,"")</f>
        <v/>
      </c>
      <c r="CB90" s="55" t="str">
        <f t="shared" ref="CB90:CB93" si="725">IFERROR(CA90+1,"")</f>
        <v/>
      </c>
      <c r="CC90" s="55" t="str">
        <f t="shared" ref="CC90:CC93" si="726">IFERROR(CB90+1,"")</f>
        <v/>
      </c>
      <c r="CD90" s="55" t="str">
        <f t="shared" ref="CD90:CD93" si="727">IFERROR(CC90+1,"")</f>
        <v/>
      </c>
      <c r="CE90" s="55" t="str">
        <f t="shared" ref="CE90:CE93" si="728">IFERROR(CD90+1,"")</f>
        <v/>
      </c>
      <c r="CF90" s="55" t="str">
        <f t="shared" ref="CF90:CF93" si="729">IFERROR(CE90+1,"")</f>
        <v/>
      </c>
      <c r="CG90" s="55" t="str">
        <f t="shared" ref="CG90:CG93" si="730">IFERROR(CF90+1,"")</f>
        <v/>
      </c>
      <c r="CH90" s="55" t="str">
        <f t="shared" ref="CH90:CH93" si="731">IFERROR(CG90+1,"")</f>
        <v/>
      </c>
      <c r="CI90" s="55" t="str">
        <f t="shared" ref="CI90:CI93" si="732">IFERROR(CH90+1,"")</f>
        <v/>
      </c>
      <c r="CJ90" s="55" t="str">
        <f t="shared" ref="CJ90:CJ93" si="733">IFERROR(CI90+1,"")</f>
        <v/>
      </c>
      <c r="CK90" s="55" t="str">
        <f t="shared" ref="CK90:CK93" si="734">IFERROR(CJ90+1,"")</f>
        <v/>
      </c>
      <c r="CL90" s="55" t="str">
        <f t="shared" ref="CL90:CL93" si="735">IFERROR(CK90+1,"")</f>
        <v/>
      </c>
      <c r="CM90" s="55" t="str">
        <f t="shared" ref="CM90:CM93" si="736">IFERROR(CL90+1,"")</f>
        <v/>
      </c>
      <c r="CN90" s="55" t="str">
        <f t="shared" ref="CN90:CN93" si="737">IFERROR(CM90+1,"")</f>
        <v/>
      </c>
      <c r="CO90" s="55" t="str">
        <f t="shared" ref="CO90:CO93" si="738">IFERROR(CN90+1,"")</f>
        <v/>
      </c>
      <c r="CP90" s="56" t="str">
        <f>IFERROR(IF($Y$2="DAILY",DATE(B90,1,1)-WEEKDAY(DATE(B90,1,1))+13*7,DATE(CR90,1,1)-WEEKDAY(DATE(CR90,1,1))+13*7),"")</f>
        <v/>
      </c>
      <c r="CQ90" s="3"/>
      <c r="CR90" s="3" t="str">
        <f>B26</f>
        <v/>
      </c>
    </row>
    <row r="91" spans="1:96" ht="21" customHeight="1" x14ac:dyDescent="0.25">
      <c r="A91" s="48" t="str">
        <f>IFERROR(IF($Y$2="DAILY","","80-81"),"")</f>
        <v/>
      </c>
      <c r="B91" s="49" t="str">
        <f>IFERROR(IF($Y$2="DAILY","",$B$10+81),"")</f>
        <v/>
      </c>
      <c r="C91" s="57">
        <f t="shared" ref="C91" si="739">IF($Y$2="DAILY",2,"")</f>
        <v>2</v>
      </c>
      <c r="D91" s="54" t="str">
        <f>IFERROR(IF($Y$2="DAILY",CP90+1,IF(AND(MONTH(DATE(B91-1,2,29))=2,WEEKDAY(DATE(B91-1,1,1))=7),DATE(B91-1,12,30),"")),"")</f>
        <v/>
      </c>
      <c r="E91" s="55" t="str">
        <f>IFERROR(IF($Y$2="DAILY",D91+1,DATE(B91,1,1)-WEEKDAY(DATE(B91,1,1),1)+7),"")</f>
        <v/>
      </c>
      <c r="F91" s="55" t="str">
        <f t="shared" ref="F91:J93" si="740">IFERROR(IF($Y$2="DAILY",E91+1,E91+7),"")</f>
        <v/>
      </c>
      <c r="G91" s="55" t="str">
        <f t="shared" si="740"/>
        <v/>
      </c>
      <c r="H91" s="55" t="str">
        <f t="shared" si="740"/>
        <v/>
      </c>
      <c r="I91" s="55" t="str">
        <f t="shared" si="740"/>
        <v/>
      </c>
      <c r="J91" s="55" t="str">
        <f t="shared" si="740"/>
        <v/>
      </c>
      <c r="K91" s="55" t="str">
        <f t="shared" ref="K91:BD91" si="741">IFERROR(IF($Y$2="DAILY",J91+1,J91+7),"")</f>
        <v/>
      </c>
      <c r="L91" s="55" t="str">
        <f t="shared" si="741"/>
        <v/>
      </c>
      <c r="M91" s="55" t="str">
        <f t="shared" si="741"/>
        <v/>
      </c>
      <c r="N91" s="55" t="str">
        <f t="shared" si="741"/>
        <v/>
      </c>
      <c r="O91" s="55" t="str">
        <f t="shared" si="741"/>
        <v/>
      </c>
      <c r="P91" s="55" t="str">
        <f t="shared" si="741"/>
        <v/>
      </c>
      <c r="Q91" s="55" t="str">
        <f t="shared" si="741"/>
        <v/>
      </c>
      <c r="R91" s="55" t="str">
        <f t="shared" si="741"/>
        <v/>
      </c>
      <c r="S91" s="55" t="str">
        <f t="shared" si="741"/>
        <v/>
      </c>
      <c r="T91" s="55" t="str">
        <f t="shared" si="741"/>
        <v/>
      </c>
      <c r="U91" s="55" t="str">
        <f t="shared" si="741"/>
        <v/>
      </c>
      <c r="V91" s="55" t="str">
        <f t="shared" si="741"/>
        <v/>
      </c>
      <c r="W91" s="55" t="str">
        <f t="shared" si="741"/>
        <v/>
      </c>
      <c r="X91" s="55" t="str">
        <f t="shared" si="741"/>
        <v/>
      </c>
      <c r="Y91" s="55" t="str">
        <f t="shared" si="741"/>
        <v/>
      </c>
      <c r="Z91" s="55" t="str">
        <f t="shared" si="741"/>
        <v/>
      </c>
      <c r="AA91" s="55" t="str">
        <f t="shared" si="741"/>
        <v/>
      </c>
      <c r="AB91" s="55" t="str">
        <f t="shared" si="741"/>
        <v/>
      </c>
      <c r="AC91" s="55" t="str">
        <f t="shared" si="741"/>
        <v/>
      </c>
      <c r="AD91" s="55" t="str">
        <f t="shared" si="741"/>
        <v/>
      </c>
      <c r="AE91" s="55" t="str">
        <f t="shared" si="741"/>
        <v/>
      </c>
      <c r="AF91" s="55" t="str">
        <f t="shared" si="741"/>
        <v/>
      </c>
      <c r="AG91" s="55" t="str">
        <f t="shared" si="741"/>
        <v/>
      </c>
      <c r="AH91" s="55" t="str">
        <f t="shared" si="741"/>
        <v/>
      </c>
      <c r="AI91" s="55" t="str">
        <f t="shared" si="741"/>
        <v/>
      </c>
      <c r="AJ91" s="55" t="str">
        <f t="shared" si="741"/>
        <v/>
      </c>
      <c r="AK91" s="55" t="str">
        <f t="shared" si="741"/>
        <v/>
      </c>
      <c r="AL91" s="55" t="str">
        <f t="shared" si="741"/>
        <v/>
      </c>
      <c r="AM91" s="55" t="str">
        <f t="shared" si="741"/>
        <v/>
      </c>
      <c r="AN91" s="55" t="str">
        <f t="shared" si="741"/>
        <v/>
      </c>
      <c r="AO91" s="55" t="str">
        <f t="shared" si="741"/>
        <v/>
      </c>
      <c r="AP91" s="55" t="str">
        <f t="shared" si="741"/>
        <v/>
      </c>
      <c r="AQ91" s="55" t="str">
        <f t="shared" si="741"/>
        <v/>
      </c>
      <c r="AR91" s="55" t="str">
        <f t="shared" si="741"/>
        <v/>
      </c>
      <c r="AS91" s="55" t="str">
        <f t="shared" si="741"/>
        <v/>
      </c>
      <c r="AT91" s="55" t="str">
        <f t="shared" si="741"/>
        <v/>
      </c>
      <c r="AU91" s="55" t="str">
        <f t="shared" si="741"/>
        <v/>
      </c>
      <c r="AV91" s="55" t="str">
        <f t="shared" si="741"/>
        <v/>
      </c>
      <c r="AW91" s="55" t="str">
        <f t="shared" si="741"/>
        <v/>
      </c>
      <c r="AX91" s="55" t="str">
        <f t="shared" si="741"/>
        <v/>
      </c>
      <c r="AY91" s="55" t="str">
        <f t="shared" si="741"/>
        <v/>
      </c>
      <c r="AZ91" s="55" t="str">
        <f t="shared" si="741"/>
        <v/>
      </c>
      <c r="BA91" s="55" t="str">
        <f t="shared" si="741"/>
        <v/>
      </c>
      <c r="BB91" s="55" t="str">
        <f t="shared" si="741"/>
        <v/>
      </c>
      <c r="BC91" s="55" t="str">
        <f t="shared" si="741"/>
        <v/>
      </c>
      <c r="BD91" s="55" t="str">
        <f t="shared" si="741"/>
        <v/>
      </c>
      <c r="BE91" s="55" t="str">
        <f>IFERROR(IF($Y$2="DAILY",BD91+1,""),"")</f>
        <v/>
      </c>
      <c r="BF91" s="55" t="str">
        <f t="shared" si="703"/>
        <v/>
      </c>
      <c r="BG91" s="55" t="str">
        <f t="shared" si="704"/>
        <v/>
      </c>
      <c r="BH91" s="55" t="str">
        <f t="shared" si="705"/>
        <v/>
      </c>
      <c r="BI91" s="55" t="str">
        <f t="shared" si="706"/>
        <v/>
      </c>
      <c r="BJ91" s="55" t="str">
        <f t="shared" si="707"/>
        <v/>
      </c>
      <c r="BK91" s="55" t="str">
        <f t="shared" si="708"/>
        <v/>
      </c>
      <c r="BL91" s="55" t="str">
        <f t="shared" si="709"/>
        <v/>
      </c>
      <c r="BM91" s="55" t="str">
        <f t="shared" si="710"/>
        <v/>
      </c>
      <c r="BN91" s="55" t="str">
        <f t="shared" si="711"/>
        <v/>
      </c>
      <c r="BO91" s="55" t="str">
        <f t="shared" si="712"/>
        <v/>
      </c>
      <c r="BP91" s="55" t="str">
        <f t="shared" si="713"/>
        <v/>
      </c>
      <c r="BQ91" s="55" t="str">
        <f t="shared" si="714"/>
        <v/>
      </c>
      <c r="BR91" s="55" t="str">
        <f t="shared" si="715"/>
        <v/>
      </c>
      <c r="BS91" s="55" t="str">
        <f t="shared" si="716"/>
        <v/>
      </c>
      <c r="BT91" s="55" t="str">
        <f t="shared" si="717"/>
        <v/>
      </c>
      <c r="BU91" s="55" t="str">
        <f t="shared" si="718"/>
        <v/>
      </c>
      <c r="BV91" s="55" t="str">
        <f t="shared" si="719"/>
        <v/>
      </c>
      <c r="BW91" s="55" t="str">
        <f t="shared" si="720"/>
        <v/>
      </c>
      <c r="BX91" s="55" t="str">
        <f t="shared" si="721"/>
        <v/>
      </c>
      <c r="BY91" s="55" t="str">
        <f t="shared" si="722"/>
        <v/>
      </c>
      <c r="BZ91" s="55" t="str">
        <f t="shared" si="723"/>
        <v/>
      </c>
      <c r="CA91" s="55" t="str">
        <f t="shared" si="724"/>
        <v/>
      </c>
      <c r="CB91" s="55" t="str">
        <f t="shared" si="725"/>
        <v/>
      </c>
      <c r="CC91" s="55" t="str">
        <f t="shared" si="726"/>
        <v/>
      </c>
      <c r="CD91" s="55" t="str">
        <f t="shared" si="727"/>
        <v/>
      </c>
      <c r="CE91" s="55" t="str">
        <f t="shared" si="728"/>
        <v/>
      </c>
      <c r="CF91" s="55" t="str">
        <f t="shared" si="729"/>
        <v/>
      </c>
      <c r="CG91" s="55" t="str">
        <f t="shared" si="730"/>
        <v/>
      </c>
      <c r="CH91" s="55" t="str">
        <f t="shared" si="731"/>
        <v/>
      </c>
      <c r="CI91" s="55" t="str">
        <f t="shared" si="732"/>
        <v/>
      </c>
      <c r="CJ91" s="55" t="str">
        <f t="shared" si="733"/>
        <v/>
      </c>
      <c r="CK91" s="55" t="str">
        <f t="shared" si="734"/>
        <v/>
      </c>
      <c r="CL91" s="55" t="str">
        <f t="shared" si="735"/>
        <v/>
      </c>
      <c r="CM91" s="55" t="str">
        <f t="shared" si="736"/>
        <v/>
      </c>
      <c r="CN91" s="55" t="str">
        <f t="shared" si="737"/>
        <v/>
      </c>
      <c r="CO91" s="55" t="str">
        <f t="shared" si="738"/>
        <v/>
      </c>
      <c r="CP91" s="56" t="str">
        <f>IFERROR(IF($Y$2="DAILY",DATE(B90,1,1)-WEEKDAY(DATE(B90,1,1))+26*7,DATE(CR91,1,1)-WEEKDAY(DATE(CR91,1,1))+26*7),"")</f>
        <v/>
      </c>
      <c r="CQ91" s="3"/>
      <c r="CR91" s="3" t="str">
        <f>B26</f>
        <v/>
      </c>
    </row>
    <row r="92" spans="1:96" ht="21" customHeight="1" x14ac:dyDescent="0.25">
      <c r="A92" s="48" t="str">
        <f>IFERROR(IF($Y$2="DAILY","","81-82"),"")</f>
        <v/>
      </c>
      <c r="B92" s="49" t="str">
        <f>IFERROR(IF($Y$2="DAILY","",$B$10+82),"")</f>
        <v/>
      </c>
      <c r="C92" s="57">
        <f t="shared" ref="C92" si="742">IF($Y$2="DAILY",3,"")</f>
        <v>3</v>
      </c>
      <c r="D92" s="54" t="str">
        <f>IFERROR(IF($Y$2="DAILY",CP91+1,IF(AND(MONTH(DATE(B92-1,2,29))=2,WEEKDAY(DATE(B92-1,1,1))=7),DATE(B92-1,12,30),"")),"")</f>
        <v/>
      </c>
      <c r="E92" s="55" t="str">
        <f>IFERROR(IF($Y$2="DAILY",D92+1,DATE(B92,1,1)-WEEKDAY(DATE(B92,1,1),1)+7),"")</f>
        <v/>
      </c>
      <c r="F92" s="55" t="str">
        <f t="shared" si="740"/>
        <v/>
      </c>
      <c r="G92" s="55" t="str">
        <f t="shared" si="740"/>
        <v/>
      </c>
      <c r="H92" s="55" t="str">
        <f t="shared" si="740"/>
        <v/>
      </c>
      <c r="I92" s="55" t="str">
        <f t="shared" si="740"/>
        <v/>
      </c>
      <c r="J92" s="55" t="str">
        <f t="shared" si="740"/>
        <v/>
      </c>
      <c r="K92" s="55" t="str">
        <f t="shared" ref="K92:BD92" si="743">IFERROR(IF($Y$2="DAILY",J92+1,J92+7),"")</f>
        <v/>
      </c>
      <c r="L92" s="55" t="str">
        <f t="shared" si="743"/>
        <v/>
      </c>
      <c r="M92" s="55" t="str">
        <f t="shared" si="743"/>
        <v/>
      </c>
      <c r="N92" s="55" t="str">
        <f t="shared" si="743"/>
        <v/>
      </c>
      <c r="O92" s="55" t="str">
        <f t="shared" si="743"/>
        <v/>
      </c>
      <c r="P92" s="55" t="str">
        <f t="shared" si="743"/>
        <v/>
      </c>
      <c r="Q92" s="55" t="str">
        <f t="shared" si="743"/>
        <v/>
      </c>
      <c r="R92" s="55" t="str">
        <f t="shared" si="743"/>
        <v/>
      </c>
      <c r="S92" s="55" t="str">
        <f t="shared" si="743"/>
        <v/>
      </c>
      <c r="T92" s="55" t="str">
        <f t="shared" si="743"/>
        <v/>
      </c>
      <c r="U92" s="55" t="str">
        <f t="shared" si="743"/>
        <v/>
      </c>
      <c r="V92" s="55" t="str">
        <f t="shared" si="743"/>
        <v/>
      </c>
      <c r="W92" s="55" t="str">
        <f t="shared" si="743"/>
        <v/>
      </c>
      <c r="X92" s="55" t="str">
        <f t="shared" si="743"/>
        <v/>
      </c>
      <c r="Y92" s="55" t="str">
        <f t="shared" si="743"/>
        <v/>
      </c>
      <c r="Z92" s="55" t="str">
        <f t="shared" si="743"/>
        <v/>
      </c>
      <c r="AA92" s="55" t="str">
        <f t="shared" si="743"/>
        <v/>
      </c>
      <c r="AB92" s="55" t="str">
        <f t="shared" si="743"/>
        <v/>
      </c>
      <c r="AC92" s="55" t="str">
        <f t="shared" si="743"/>
        <v/>
      </c>
      <c r="AD92" s="55" t="str">
        <f t="shared" si="743"/>
        <v/>
      </c>
      <c r="AE92" s="55" t="str">
        <f t="shared" si="743"/>
        <v/>
      </c>
      <c r="AF92" s="55" t="str">
        <f t="shared" si="743"/>
        <v/>
      </c>
      <c r="AG92" s="55" t="str">
        <f t="shared" si="743"/>
        <v/>
      </c>
      <c r="AH92" s="55" t="str">
        <f t="shared" si="743"/>
        <v/>
      </c>
      <c r="AI92" s="55" t="str">
        <f t="shared" si="743"/>
        <v/>
      </c>
      <c r="AJ92" s="55" t="str">
        <f t="shared" si="743"/>
        <v/>
      </c>
      <c r="AK92" s="55" t="str">
        <f t="shared" si="743"/>
        <v/>
      </c>
      <c r="AL92" s="55" t="str">
        <f t="shared" si="743"/>
        <v/>
      </c>
      <c r="AM92" s="55" t="str">
        <f t="shared" si="743"/>
        <v/>
      </c>
      <c r="AN92" s="55" t="str">
        <f t="shared" si="743"/>
        <v/>
      </c>
      <c r="AO92" s="55" t="str">
        <f t="shared" si="743"/>
        <v/>
      </c>
      <c r="AP92" s="55" t="str">
        <f t="shared" si="743"/>
        <v/>
      </c>
      <c r="AQ92" s="55" t="str">
        <f t="shared" si="743"/>
        <v/>
      </c>
      <c r="AR92" s="55" t="str">
        <f t="shared" si="743"/>
        <v/>
      </c>
      <c r="AS92" s="55" t="str">
        <f t="shared" si="743"/>
        <v/>
      </c>
      <c r="AT92" s="55" t="str">
        <f t="shared" si="743"/>
        <v/>
      </c>
      <c r="AU92" s="55" t="str">
        <f t="shared" si="743"/>
        <v/>
      </c>
      <c r="AV92" s="55" t="str">
        <f t="shared" si="743"/>
        <v/>
      </c>
      <c r="AW92" s="55" t="str">
        <f t="shared" si="743"/>
        <v/>
      </c>
      <c r="AX92" s="55" t="str">
        <f t="shared" si="743"/>
        <v/>
      </c>
      <c r="AY92" s="55" t="str">
        <f t="shared" si="743"/>
        <v/>
      </c>
      <c r="AZ92" s="55" t="str">
        <f t="shared" si="743"/>
        <v/>
      </c>
      <c r="BA92" s="55" t="str">
        <f t="shared" si="743"/>
        <v/>
      </c>
      <c r="BB92" s="55" t="str">
        <f t="shared" si="743"/>
        <v/>
      </c>
      <c r="BC92" s="55" t="str">
        <f t="shared" si="743"/>
        <v/>
      </c>
      <c r="BD92" s="55" t="str">
        <f t="shared" si="743"/>
        <v/>
      </c>
      <c r="BE92" s="55" t="str">
        <f>IFERROR(IF($Y$2="DAILY",BD92+1,""),"")</f>
        <v/>
      </c>
      <c r="BF92" s="55" t="str">
        <f t="shared" si="703"/>
        <v/>
      </c>
      <c r="BG92" s="55" t="str">
        <f t="shared" si="704"/>
        <v/>
      </c>
      <c r="BH92" s="55" t="str">
        <f t="shared" si="705"/>
        <v/>
      </c>
      <c r="BI92" s="55" t="str">
        <f t="shared" si="706"/>
        <v/>
      </c>
      <c r="BJ92" s="55" t="str">
        <f t="shared" si="707"/>
        <v/>
      </c>
      <c r="BK92" s="55" t="str">
        <f t="shared" si="708"/>
        <v/>
      </c>
      <c r="BL92" s="55" t="str">
        <f t="shared" si="709"/>
        <v/>
      </c>
      <c r="BM92" s="55" t="str">
        <f t="shared" si="710"/>
        <v/>
      </c>
      <c r="BN92" s="55" t="str">
        <f t="shared" si="711"/>
        <v/>
      </c>
      <c r="BO92" s="55" t="str">
        <f t="shared" si="712"/>
        <v/>
      </c>
      <c r="BP92" s="55" t="str">
        <f t="shared" si="713"/>
        <v/>
      </c>
      <c r="BQ92" s="55" t="str">
        <f t="shared" si="714"/>
        <v/>
      </c>
      <c r="BR92" s="55" t="str">
        <f t="shared" si="715"/>
        <v/>
      </c>
      <c r="BS92" s="55" t="str">
        <f t="shared" si="716"/>
        <v/>
      </c>
      <c r="BT92" s="55" t="str">
        <f t="shared" si="717"/>
        <v/>
      </c>
      <c r="BU92" s="55" t="str">
        <f t="shared" si="718"/>
        <v/>
      </c>
      <c r="BV92" s="55" t="str">
        <f t="shared" si="719"/>
        <v/>
      </c>
      <c r="BW92" s="55" t="str">
        <f t="shared" si="720"/>
        <v/>
      </c>
      <c r="BX92" s="55" t="str">
        <f t="shared" si="721"/>
        <v/>
      </c>
      <c r="BY92" s="55" t="str">
        <f t="shared" si="722"/>
        <v/>
      </c>
      <c r="BZ92" s="55" t="str">
        <f t="shared" si="723"/>
        <v/>
      </c>
      <c r="CA92" s="55" t="str">
        <f t="shared" si="724"/>
        <v/>
      </c>
      <c r="CB92" s="55" t="str">
        <f t="shared" si="725"/>
        <v/>
      </c>
      <c r="CC92" s="55" t="str">
        <f t="shared" si="726"/>
        <v/>
      </c>
      <c r="CD92" s="55" t="str">
        <f t="shared" si="727"/>
        <v/>
      </c>
      <c r="CE92" s="55" t="str">
        <f t="shared" si="728"/>
        <v/>
      </c>
      <c r="CF92" s="55" t="str">
        <f t="shared" si="729"/>
        <v/>
      </c>
      <c r="CG92" s="55" t="str">
        <f t="shared" si="730"/>
        <v/>
      </c>
      <c r="CH92" s="55" t="str">
        <f t="shared" si="731"/>
        <v/>
      </c>
      <c r="CI92" s="55" t="str">
        <f t="shared" si="732"/>
        <v/>
      </c>
      <c r="CJ92" s="55" t="str">
        <f t="shared" si="733"/>
        <v/>
      </c>
      <c r="CK92" s="55" t="str">
        <f t="shared" si="734"/>
        <v/>
      </c>
      <c r="CL92" s="55" t="str">
        <f t="shared" si="735"/>
        <v/>
      </c>
      <c r="CM92" s="55" t="str">
        <f t="shared" si="736"/>
        <v/>
      </c>
      <c r="CN92" s="55" t="str">
        <f t="shared" si="737"/>
        <v/>
      </c>
      <c r="CO92" s="55" t="str">
        <f t="shared" si="738"/>
        <v/>
      </c>
      <c r="CP92" s="56" t="str">
        <f>IFERROR(IF($Y$2="DAILY",DATE(B90,1,1)-WEEKDAY(DATE(B90,1,1))+39*7,DATE(CR92,1,1)-WEEKDAY(DATE(CR92,1,1))+39*7),"")</f>
        <v/>
      </c>
      <c r="CQ92" s="3"/>
      <c r="CR92" s="3" t="str">
        <f>B26</f>
        <v/>
      </c>
    </row>
    <row r="93" spans="1:96" ht="21" customHeight="1" x14ac:dyDescent="0.25">
      <c r="A93" s="48" t="str">
        <f>IFERROR(IF($Y$2="DAILY","","82-83"),"")</f>
        <v/>
      </c>
      <c r="B93" s="49" t="str">
        <f>IFERROR(IF($Y$2="DAILY","",$B$10+83),"")</f>
        <v/>
      </c>
      <c r="C93" s="57">
        <f t="shared" ref="C93" si="744">IF($Y$2="DAILY",4,"")</f>
        <v>4</v>
      </c>
      <c r="D93" s="54" t="str">
        <f>IFERROR(IF($Y$2="DAILY",CP92+1,IF(AND(MONTH(DATE(B93-1,2,29))=2,WEEKDAY(DATE(B93-1,1,1))=7),DATE(B93-1,12,30),"")),"")</f>
        <v/>
      </c>
      <c r="E93" s="55" t="str">
        <f>IFERROR(IF($Y$2="DAILY",D93+1,DATE(B93,1,1)-WEEKDAY(DATE(B93,1,1),1)+7),"")</f>
        <v/>
      </c>
      <c r="F93" s="55" t="str">
        <f t="shared" si="740"/>
        <v/>
      </c>
      <c r="G93" s="55" t="str">
        <f t="shared" si="740"/>
        <v/>
      </c>
      <c r="H93" s="55" t="str">
        <f t="shared" si="740"/>
        <v/>
      </c>
      <c r="I93" s="55" t="str">
        <f t="shared" si="740"/>
        <v/>
      </c>
      <c r="J93" s="55" t="str">
        <f t="shared" si="740"/>
        <v/>
      </c>
      <c r="K93" s="55" t="str">
        <f t="shared" ref="K93:BD93" si="745">IFERROR(IF($Y$2="DAILY",J93+1,J93+7),"")</f>
        <v/>
      </c>
      <c r="L93" s="55" t="str">
        <f t="shared" si="745"/>
        <v/>
      </c>
      <c r="M93" s="55" t="str">
        <f t="shared" si="745"/>
        <v/>
      </c>
      <c r="N93" s="55" t="str">
        <f t="shared" si="745"/>
        <v/>
      </c>
      <c r="O93" s="55" t="str">
        <f t="shared" si="745"/>
        <v/>
      </c>
      <c r="P93" s="55" t="str">
        <f t="shared" si="745"/>
        <v/>
      </c>
      <c r="Q93" s="55" t="str">
        <f t="shared" si="745"/>
        <v/>
      </c>
      <c r="R93" s="55" t="str">
        <f t="shared" si="745"/>
        <v/>
      </c>
      <c r="S93" s="55" t="str">
        <f t="shared" si="745"/>
        <v/>
      </c>
      <c r="T93" s="55" t="str">
        <f t="shared" si="745"/>
        <v/>
      </c>
      <c r="U93" s="55" t="str">
        <f t="shared" si="745"/>
        <v/>
      </c>
      <c r="V93" s="55" t="str">
        <f t="shared" si="745"/>
        <v/>
      </c>
      <c r="W93" s="55" t="str">
        <f t="shared" si="745"/>
        <v/>
      </c>
      <c r="X93" s="55" t="str">
        <f t="shared" si="745"/>
        <v/>
      </c>
      <c r="Y93" s="55" t="str">
        <f t="shared" si="745"/>
        <v/>
      </c>
      <c r="Z93" s="55" t="str">
        <f t="shared" si="745"/>
        <v/>
      </c>
      <c r="AA93" s="55" t="str">
        <f t="shared" si="745"/>
        <v/>
      </c>
      <c r="AB93" s="55" t="str">
        <f t="shared" si="745"/>
        <v/>
      </c>
      <c r="AC93" s="55" t="str">
        <f t="shared" si="745"/>
        <v/>
      </c>
      <c r="AD93" s="55" t="str">
        <f t="shared" si="745"/>
        <v/>
      </c>
      <c r="AE93" s="55" t="str">
        <f t="shared" si="745"/>
        <v/>
      </c>
      <c r="AF93" s="55" t="str">
        <f t="shared" si="745"/>
        <v/>
      </c>
      <c r="AG93" s="55" t="str">
        <f t="shared" si="745"/>
        <v/>
      </c>
      <c r="AH93" s="55" t="str">
        <f t="shared" si="745"/>
        <v/>
      </c>
      <c r="AI93" s="55" t="str">
        <f t="shared" si="745"/>
        <v/>
      </c>
      <c r="AJ93" s="55" t="str">
        <f t="shared" si="745"/>
        <v/>
      </c>
      <c r="AK93" s="55" t="str">
        <f t="shared" si="745"/>
        <v/>
      </c>
      <c r="AL93" s="55" t="str">
        <f t="shared" si="745"/>
        <v/>
      </c>
      <c r="AM93" s="55" t="str">
        <f t="shared" si="745"/>
        <v/>
      </c>
      <c r="AN93" s="55" t="str">
        <f t="shared" si="745"/>
        <v/>
      </c>
      <c r="AO93" s="55" t="str">
        <f t="shared" si="745"/>
        <v/>
      </c>
      <c r="AP93" s="55" t="str">
        <f t="shared" si="745"/>
        <v/>
      </c>
      <c r="AQ93" s="55" t="str">
        <f t="shared" si="745"/>
        <v/>
      </c>
      <c r="AR93" s="55" t="str">
        <f t="shared" si="745"/>
        <v/>
      </c>
      <c r="AS93" s="55" t="str">
        <f t="shared" si="745"/>
        <v/>
      </c>
      <c r="AT93" s="55" t="str">
        <f t="shared" si="745"/>
        <v/>
      </c>
      <c r="AU93" s="55" t="str">
        <f t="shared" si="745"/>
        <v/>
      </c>
      <c r="AV93" s="55" t="str">
        <f t="shared" si="745"/>
        <v/>
      </c>
      <c r="AW93" s="55" t="str">
        <f t="shared" si="745"/>
        <v/>
      </c>
      <c r="AX93" s="55" t="str">
        <f t="shared" si="745"/>
        <v/>
      </c>
      <c r="AY93" s="55" t="str">
        <f t="shared" si="745"/>
        <v/>
      </c>
      <c r="AZ93" s="55" t="str">
        <f t="shared" si="745"/>
        <v/>
      </c>
      <c r="BA93" s="55" t="str">
        <f t="shared" si="745"/>
        <v/>
      </c>
      <c r="BB93" s="55" t="str">
        <f t="shared" si="745"/>
        <v/>
      </c>
      <c r="BC93" s="55" t="str">
        <f t="shared" si="745"/>
        <v/>
      </c>
      <c r="BD93" s="55" t="str">
        <f t="shared" si="745"/>
        <v/>
      </c>
      <c r="BE93" s="55" t="str">
        <f>IFERROR(IF($Y$2="DAILY",BD93+1,""),"")</f>
        <v/>
      </c>
      <c r="BF93" s="55" t="str">
        <f t="shared" si="703"/>
        <v/>
      </c>
      <c r="BG93" s="55" t="str">
        <f t="shared" si="704"/>
        <v/>
      </c>
      <c r="BH93" s="55" t="str">
        <f t="shared" si="705"/>
        <v/>
      </c>
      <c r="BI93" s="55" t="str">
        <f t="shared" si="706"/>
        <v/>
      </c>
      <c r="BJ93" s="55" t="str">
        <f t="shared" si="707"/>
        <v/>
      </c>
      <c r="BK93" s="55" t="str">
        <f t="shared" si="708"/>
        <v/>
      </c>
      <c r="BL93" s="55" t="str">
        <f t="shared" si="709"/>
        <v/>
      </c>
      <c r="BM93" s="55" t="str">
        <f t="shared" si="710"/>
        <v/>
      </c>
      <c r="BN93" s="55" t="str">
        <f t="shared" si="711"/>
        <v/>
      </c>
      <c r="BO93" s="55" t="str">
        <f t="shared" si="712"/>
        <v/>
      </c>
      <c r="BP93" s="55" t="str">
        <f t="shared" si="713"/>
        <v/>
      </c>
      <c r="BQ93" s="55" t="str">
        <f t="shared" si="714"/>
        <v/>
      </c>
      <c r="BR93" s="55" t="str">
        <f t="shared" si="715"/>
        <v/>
      </c>
      <c r="BS93" s="55" t="str">
        <f t="shared" si="716"/>
        <v/>
      </c>
      <c r="BT93" s="55" t="str">
        <f t="shared" si="717"/>
        <v/>
      </c>
      <c r="BU93" s="55" t="str">
        <f t="shared" si="718"/>
        <v/>
      </c>
      <c r="BV93" s="55" t="str">
        <f t="shared" si="719"/>
        <v/>
      </c>
      <c r="BW93" s="55" t="str">
        <f t="shared" si="720"/>
        <v/>
      </c>
      <c r="BX93" s="55" t="str">
        <f t="shared" si="721"/>
        <v/>
      </c>
      <c r="BY93" s="55" t="str">
        <f t="shared" si="722"/>
        <v/>
      </c>
      <c r="BZ93" s="55" t="str">
        <f t="shared" si="723"/>
        <v/>
      </c>
      <c r="CA93" s="55" t="str">
        <f t="shared" si="724"/>
        <v/>
      </c>
      <c r="CB93" s="55" t="str">
        <f t="shared" si="725"/>
        <v/>
      </c>
      <c r="CC93" s="55" t="str">
        <f t="shared" si="726"/>
        <v/>
      </c>
      <c r="CD93" s="55" t="str">
        <f t="shared" si="727"/>
        <v/>
      </c>
      <c r="CE93" s="55" t="str">
        <f t="shared" si="728"/>
        <v/>
      </c>
      <c r="CF93" s="55" t="str">
        <f t="shared" si="729"/>
        <v/>
      </c>
      <c r="CG93" s="55" t="str">
        <f t="shared" si="730"/>
        <v/>
      </c>
      <c r="CH93" s="55" t="str">
        <f t="shared" si="731"/>
        <v/>
      </c>
      <c r="CI93" s="55" t="str">
        <f t="shared" si="732"/>
        <v/>
      </c>
      <c r="CJ93" s="55" t="str">
        <f t="shared" si="733"/>
        <v/>
      </c>
      <c r="CK93" s="55" t="str">
        <f t="shared" si="734"/>
        <v/>
      </c>
      <c r="CL93" s="55" t="str">
        <f t="shared" si="735"/>
        <v/>
      </c>
      <c r="CM93" s="55" t="str">
        <f t="shared" si="736"/>
        <v/>
      </c>
      <c r="CN93" s="55" t="str">
        <f t="shared" si="737"/>
        <v/>
      </c>
      <c r="CO93" s="55" t="str">
        <f t="shared" si="738"/>
        <v/>
      </c>
      <c r="CP93" s="56" t="str">
        <f>IFERROR(IF($Y$2="DAILY",DATE(B90,1,1)-WEEKDAY(DATE(B90,1,1))+52*7,DATE(CR93,1,1)-WEEKDAY(DATE(CR93,1,1))+52*7),"")</f>
        <v/>
      </c>
      <c r="CQ93" s="3"/>
      <c r="CR93" s="3" t="str">
        <f>B26</f>
        <v/>
      </c>
    </row>
    <row r="94" spans="1:96" ht="21" customHeight="1" x14ac:dyDescent="0.25">
      <c r="A94" s="48" t="str">
        <f>IFERROR(IF($Y$2="DAILY","","83-84"),"")</f>
        <v/>
      </c>
      <c r="B94" s="49" t="str">
        <f>IFERROR(IF($Y$2="DAILY","",$B$10+84),"")</f>
        <v/>
      </c>
      <c r="C94" s="58"/>
      <c r="D94" s="54" t="str">
        <f>IFERROR(IF($Y$2="DAILY",IF(AND(MONTH(DATE(B90,2,29))=2,WEEKDAY(DATE(B90,1,1))=7),DATE(B90,12,24),""),IF(AND(MONTH(DATE(B94-1,2,29))=2,WEEKDAY(DATE(B94-1,1,1))=7),DATE(B94-1,12,30),"")),"")</f>
        <v/>
      </c>
      <c r="E94" s="55" t="str">
        <f>IFERROR(IF($Y$2="DAILY",IF(AND(MONTH(DATE(B90,2,29))=2,WEEKDAY(DATE(B90,1,1))=7),DATE(B90,12,25),""),DATE(B94,1,1)-WEEKDAY(DATE(B94,1,1),1)+7),"")</f>
        <v/>
      </c>
      <c r="F94" s="55" t="str">
        <f>IFERROR(IF($Y$2="DAILY",IF(AND(MONTH(DATE(B90,2,29))=2,WEEKDAY(DATE(B90,1,1))=7),DATE(B90,12,26),""),E94+7),"")</f>
        <v/>
      </c>
      <c r="G94" s="55" t="str">
        <f>IFERROR(IF($Y$2="DAILY",IF(AND(MONTH(DATE(B90,2,29))=2,WEEKDAY(DATE(B90,1,1))=7),DATE(B90,12,27),""),F94+7),"")</f>
        <v/>
      </c>
      <c r="H94" s="55" t="str">
        <f>IFERROR(IF($Y$2="DAILY",IF(AND(MONTH(DATE(B90,2,29))=2,WEEKDAY(DATE(B90,1,1))=7),DATE(B90,12,28),""),G94+7),"")</f>
        <v/>
      </c>
      <c r="I94" s="55" t="str">
        <f>IFERROR(IF($Y$2="DAILY",IF(AND(MONTH(DATE(B90,2,29))=2,WEEKDAY(DATE(B90,1,1))=7),DATE(B90,12,29),""),H94+7),"")</f>
        <v/>
      </c>
      <c r="J94" s="55" t="str">
        <f>IFERROR(IF($Y$2="DAILY",IF(AND(MONTH(DATE(B90,2,29))=2,WEEKDAY(DATE(B90,1,1))=7),DATE(B90,12,30),""),I94+7),"")</f>
        <v/>
      </c>
      <c r="K94" s="55" t="str">
        <f>IFERROR(IF($Y$2="DAILY","",J94+7),"")</f>
        <v/>
      </c>
      <c r="L94" s="55" t="str">
        <f>IFERROR(IF($Y$2="DAILY","",K94+7),"")</f>
        <v/>
      </c>
      <c r="M94" s="55" t="str">
        <f t="shared" ref="M94:BD94" si="746">IFERROR(IF($Y$2="DAILY","",L94+7),"")</f>
        <v/>
      </c>
      <c r="N94" s="55" t="str">
        <f t="shared" si="746"/>
        <v/>
      </c>
      <c r="O94" s="55" t="str">
        <f t="shared" si="746"/>
        <v/>
      </c>
      <c r="P94" s="55" t="str">
        <f t="shared" si="746"/>
        <v/>
      </c>
      <c r="Q94" s="55" t="str">
        <f t="shared" si="746"/>
        <v/>
      </c>
      <c r="R94" s="55" t="str">
        <f t="shared" si="746"/>
        <v/>
      </c>
      <c r="S94" s="55" t="str">
        <f t="shared" si="746"/>
        <v/>
      </c>
      <c r="T94" s="55" t="str">
        <f t="shared" si="746"/>
        <v/>
      </c>
      <c r="U94" s="55" t="str">
        <f t="shared" si="746"/>
        <v/>
      </c>
      <c r="V94" s="55" t="str">
        <f t="shared" si="746"/>
        <v/>
      </c>
      <c r="W94" s="55" t="str">
        <f t="shared" si="746"/>
        <v/>
      </c>
      <c r="X94" s="55" t="str">
        <f t="shared" si="746"/>
        <v/>
      </c>
      <c r="Y94" s="55" t="str">
        <f t="shared" si="746"/>
        <v/>
      </c>
      <c r="Z94" s="55" t="str">
        <f t="shared" si="746"/>
        <v/>
      </c>
      <c r="AA94" s="55" t="str">
        <f t="shared" si="746"/>
        <v/>
      </c>
      <c r="AB94" s="55" t="str">
        <f t="shared" si="746"/>
        <v/>
      </c>
      <c r="AC94" s="55" t="str">
        <f t="shared" si="746"/>
        <v/>
      </c>
      <c r="AD94" s="55" t="str">
        <f t="shared" si="746"/>
        <v/>
      </c>
      <c r="AE94" s="55" t="str">
        <f t="shared" si="746"/>
        <v/>
      </c>
      <c r="AF94" s="55" t="str">
        <f t="shared" si="746"/>
        <v/>
      </c>
      <c r="AG94" s="55" t="str">
        <f t="shared" si="746"/>
        <v/>
      </c>
      <c r="AH94" s="55" t="str">
        <f t="shared" si="746"/>
        <v/>
      </c>
      <c r="AI94" s="55" t="str">
        <f t="shared" si="746"/>
        <v/>
      </c>
      <c r="AJ94" s="55" t="str">
        <f t="shared" si="746"/>
        <v/>
      </c>
      <c r="AK94" s="55" t="str">
        <f t="shared" si="746"/>
        <v/>
      </c>
      <c r="AL94" s="55" t="str">
        <f t="shared" si="746"/>
        <v/>
      </c>
      <c r="AM94" s="55" t="str">
        <f t="shared" si="746"/>
        <v/>
      </c>
      <c r="AN94" s="55" t="str">
        <f t="shared" si="746"/>
        <v/>
      </c>
      <c r="AO94" s="55" t="str">
        <f t="shared" si="746"/>
        <v/>
      </c>
      <c r="AP94" s="55" t="str">
        <f t="shared" si="746"/>
        <v/>
      </c>
      <c r="AQ94" s="55" t="str">
        <f t="shared" si="746"/>
        <v/>
      </c>
      <c r="AR94" s="55" t="str">
        <f t="shared" si="746"/>
        <v/>
      </c>
      <c r="AS94" s="55" t="str">
        <f t="shared" si="746"/>
        <v/>
      </c>
      <c r="AT94" s="55" t="str">
        <f t="shared" si="746"/>
        <v/>
      </c>
      <c r="AU94" s="55" t="str">
        <f t="shared" si="746"/>
        <v/>
      </c>
      <c r="AV94" s="55" t="str">
        <f t="shared" si="746"/>
        <v/>
      </c>
      <c r="AW94" s="55" t="str">
        <f t="shared" si="746"/>
        <v/>
      </c>
      <c r="AX94" s="55" t="str">
        <f t="shared" si="746"/>
        <v/>
      </c>
      <c r="AY94" s="55" t="str">
        <f t="shared" si="746"/>
        <v/>
      </c>
      <c r="AZ94" s="55" t="str">
        <f t="shared" si="746"/>
        <v/>
      </c>
      <c r="BA94" s="55" t="str">
        <f t="shared" si="746"/>
        <v/>
      </c>
      <c r="BB94" s="55" t="str">
        <f t="shared" si="746"/>
        <v/>
      </c>
      <c r="BC94" s="55" t="str">
        <f t="shared" si="746"/>
        <v/>
      </c>
      <c r="BD94" s="55" t="str">
        <f t="shared" si="746"/>
        <v/>
      </c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6"/>
      <c r="CQ94" s="3"/>
      <c r="CR94" s="3" t="str">
        <f>B26</f>
        <v/>
      </c>
    </row>
    <row r="95" spans="1:96" ht="21" customHeight="1" x14ac:dyDescent="0.25">
      <c r="A95" s="48" t="str">
        <f>IFERROR(IF($Y$2="DAILY","16-17","84-85"),"")</f>
        <v>16-17</v>
      </c>
      <c r="B95" s="49" t="str">
        <f>IFERROR(IF($Y$2="DAILY",$B$10+17,$B$10+85),"")</f>
        <v/>
      </c>
      <c r="C95" s="57">
        <f t="shared" ref="C95" si="747">IF($Y$2="DAILY",1,"")</f>
        <v>1</v>
      </c>
      <c r="D95" s="54" t="str">
        <f>IFERROR(IF($Y$2="DAILY",DATE(B95,1,1)-WEEKDAY(DATE(B95,1,1),1)+1,IF(AND(MONTH(DATE(B95-1,2,29))=2,WEEKDAY(DATE(B95-1,1,1))=7),DATE(B95-1,12,30),"")),"")</f>
        <v/>
      </c>
      <c r="E95" s="55" t="str">
        <f>IFERROR(IF($Y$2="DAILY",DATE(B95,1,1)-WEEKDAY(DATE(B95,1,1),1)+2,DATE(B95,1,1)-WEEKDAY(DATE(B95,1,1),1)+7),"")</f>
        <v/>
      </c>
      <c r="F95" s="55" t="str">
        <f>IFERROR(IF($Y$2="DAILY",DATE(B95,1,1)-WEEKDAY(DATE(B95,1,1),1)+3,E95+7),"")</f>
        <v/>
      </c>
      <c r="G95" s="55" t="str">
        <f>IFERROR(IF($Y$2="DAILY",DATE(B95,1,1)-WEEKDAY(DATE(B95,1,1),1)+4,F95+7),"")</f>
        <v/>
      </c>
      <c r="H95" s="55" t="str">
        <f>IFERROR(IF($Y$2="DAILY",DATE(B95,1,1)-WEEKDAY(DATE(B95,1,1),1)+5,G95+7),"")</f>
        <v/>
      </c>
      <c r="I95" s="55" t="str">
        <f>IFERROR(IF($Y$2="DAILY",DATE(B95,1,1)-WEEKDAY(DATE(B95,1,1),1)+6,H95+7),"")</f>
        <v/>
      </c>
      <c r="J95" s="55" t="str">
        <f>IFERROR(IF($Y$2="DAILY",DATE(B95,1,1)-WEEKDAY(DATE(B95,1,1),1)+7,I95+7),"")</f>
        <v/>
      </c>
      <c r="K95" s="55" t="str">
        <f t="shared" ref="K95:BD95" si="748">IFERROR(IF($Y$2="DAILY",J95+1,J95+7),"")</f>
        <v/>
      </c>
      <c r="L95" s="55" t="str">
        <f t="shared" si="748"/>
        <v/>
      </c>
      <c r="M95" s="55" t="str">
        <f t="shared" si="748"/>
        <v/>
      </c>
      <c r="N95" s="55" t="str">
        <f t="shared" si="748"/>
        <v/>
      </c>
      <c r="O95" s="55" t="str">
        <f t="shared" si="748"/>
        <v/>
      </c>
      <c r="P95" s="55" t="str">
        <f t="shared" si="748"/>
        <v/>
      </c>
      <c r="Q95" s="55" t="str">
        <f t="shared" si="748"/>
        <v/>
      </c>
      <c r="R95" s="55" t="str">
        <f t="shared" si="748"/>
        <v/>
      </c>
      <c r="S95" s="55" t="str">
        <f t="shared" si="748"/>
        <v/>
      </c>
      <c r="T95" s="55" t="str">
        <f t="shared" si="748"/>
        <v/>
      </c>
      <c r="U95" s="55" t="str">
        <f t="shared" si="748"/>
        <v/>
      </c>
      <c r="V95" s="55" t="str">
        <f t="shared" si="748"/>
        <v/>
      </c>
      <c r="W95" s="55" t="str">
        <f t="shared" si="748"/>
        <v/>
      </c>
      <c r="X95" s="55" t="str">
        <f t="shared" si="748"/>
        <v/>
      </c>
      <c r="Y95" s="55" t="str">
        <f t="shared" si="748"/>
        <v/>
      </c>
      <c r="Z95" s="55" t="str">
        <f t="shared" si="748"/>
        <v/>
      </c>
      <c r="AA95" s="55" t="str">
        <f t="shared" si="748"/>
        <v/>
      </c>
      <c r="AB95" s="55" t="str">
        <f t="shared" si="748"/>
        <v/>
      </c>
      <c r="AC95" s="55" t="str">
        <f t="shared" si="748"/>
        <v/>
      </c>
      <c r="AD95" s="55" t="str">
        <f t="shared" si="748"/>
        <v/>
      </c>
      <c r="AE95" s="55" t="str">
        <f t="shared" si="748"/>
        <v/>
      </c>
      <c r="AF95" s="55" t="str">
        <f t="shared" si="748"/>
        <v/>
      </c>
      <c r="AG95" s="55" t="str">
        <f t="shared" si="748"/>
        <v/>
      </c>
      <c r="AH95" s="55" t="str">
        <f t="shared" si="748"/>
        <v/>
      </c>
      <c r="AI95" s="55" t="str">
        <f t="shared" si="748"/>
        <v/>
      </c>
      <c r="AJ95" s="55" t="str">
        <f t="shared" si="748"/>
        <v/>
      </c>
      <c r="AK95" s="55" t="str">
        <f t="shared" si="748"/>
        <v/>
      </c>
      <c r="AL95" s="55" t="str">
        <f t="shared" si="748"/>
        <v/>
      </c>
      <c r="AM95" s="55" t="str">
        <f t="shared" si="748"/>
        <v/>
      </c>
      <c r="AN95" s="55" t="str">
        <f t="shared" si="748"/>
        <v/>
      </c>
      <c r="AO95" s="55" t="str">
        <f t="shared" si="748"/>
        <v/>
      </c>
      <c r="AP95" s="55" t="str">
        <f t="shared" si="748"/>
        <v/>
      </c>
      <c r="AQ95" s="55" t="str">
        <f t="shared" si="748"/>
        <v/>
      </c>
      <c r="AR95" s="55" t="str">
        <f t="shared" si="748"/>
        <v/>
      </c>
      <c r="AS95" s="55" t="str">
        <f t="shared" si="748"/>
        <v/>
      </c>
      <c r="AT95" s="55" t="str">
        <f t="shared" si="748"/>
        <v/>
      </c>
      <c r="AU95" s="55" t="str">
        <f t="shared" si="748"/>
        <v/>
      </c>
      <c r="AV95" s="55" t="str">
        <f t="shared" si="748"/>
        <v/>
      </c>
      <c r="AW95" s="55" t="str">
        <f t="shared" si="748"/>
        <v/>
      </c>
      <c r="AX95" s="55" t="str">
        <f t="shared" si="748"/>
        <v/>
      </c>
      <c r="AY95" s="55" t="str">
        <f t="shared" si="748"/>
        <v/>
      </c>
      <c r="AZ95" s="55" t="str">
        <f t="shared" si="748"/>
        <v/>
      </c>
      <c r="BA95" s="55" t="str">
        <f t="shared" si="748"/>
        <v/>
      </c>
      <c r="BB95" s="55" t="str">
        <f t="shared" si="748"/>
        <v/>
      </c>
      <c r="BC95" s="55" t="str">
        <f t="shared" si="748"/>
        <v/>
      </c>
      <c r="BD95" s="55" t="str">
        <f t="shared" si="748"/>
        <v/>
      </c>
      <c r="BE95" s="55" t="str">
        <f>IFERROR(IF($Y$2="DAILY",BD95+1,""),"")</f>
        <v/>
      </c>
      <c r="BF95" s="55" t="str">
        <f t="shared" ref="BF95:BF98" si="749">IFERROR(BE95+1,"")</f>
        <v/>
      </c>
      <c r="BG95" s="55" t="str">
        <f t="shared" ref="BG95:BG98" si="750">IFERROR(BF95+1,"")</f>
        <v/>
      </c>
      <c r="BH95" s="55" t="str">
        <f t="shared" ref="BH95:BH98" si="751">IFERROR(BG95+1,"")</f>
        <v/>
      </c>
      <c r="BI95" s="55" t="str">
        <f t="shared" ref="BI95:BI98" si="752">IFERROR(BH95+1,"")</f>
        <v/>
      </c>
      <c r="BJ95" s="55" t="str">
        <f t="shared" ref="BJ95:BJ98" si="753">IFERROR(BI95+1,"")</f>
        <v/>
      </c>
      <c r="BK95" s="55" t="str">
        <f t="shared" ref="BK95:BK98" si="754">IFERROR(BJ95+1,"")</f>
        <v/>
      </c>
      <c r="BL95" s="55" t="str">
        <f t="shared" ref="BL95:BL98" si="755">IFERROR(BK95+1,"")</f>
        <v/>
      </c>
      <c r="BM95" s="55" t="str">
        <f t="shared" ref="BM95:BM98" si="756">IFERROR(BL95+1,"")</f>
        <v/>
      </c>
      <c r="BN95" s="55" t="str">
        <f t="shared" ref="BN95:BN98" si="757">IFERROR(BM95+1,"")</f>
        <v/>
      </c>
      <c r="BO95" s="55" t="str">
        <f t="shared" ref="BO95:BO98" si="758">IFERROR(BN95+1,"")</f>
        <v/>
      </c>
      <c r="BP95" s="55" t="str">
        <f t="shared" ref="BP95:BP98" si="759">IFERROR(BO95+1,"")</f>
        <v/>
      </c>
      <c r="BQ95" s="55" t="str">
        <f t="shared" ref="BQ95:BQ98" si="760">IFERROR(BP95+1,"")</f>
        <v/>
      </c>
      <c r="BR95" s="55" t="str">
        <f t="shared" ref="BR95:BR98" si="761">IFERROR(BQ95+1,"")</f>
        <v/>
      </c>
      <c r="BS95" s="55" t="str">
        <f t="shared" ref="BS95:BS98" si="762">IFERROR(BR95+1,"")</f>
        <v/>
      </c>
      <c r="BT95" s="55" t="str">
        <f t="shared" ref="BT95:BT98" si="763">IFERROR(BS95+1,"")</f>
        <v/>
      </c>
      <c r="BU95" s="55" t="str">
        <f t="shared" ref="BU95:BU98" si="764">IFERROR(BT95+1,"")</f>
        <v/>
      </c>
      <c r="BV95" s="55" t="str">
        <f t="shared" ref="BV95:BV98" si="765">IFERROR(BU95+1,"")</f>
        <v/>
      </c>
      <c r="BW95" s="55" t="str">
        <f t="shared" ref="BW95:BW98" si="766">IFERROR(BV95+1,"")</f>
        <v/>
      </c>
      <c r="BX95" s="55" t="str">
        <f t="shared" ref="BX95:BX98" si="767">IFERROR(BW95+1,"")</f>
        <v/>
      </c>
      <c r="BY95" s="55" t="str">
        <f t="shared" ref="BY95:BY98" si="768">IFERROR(BX95+1,"")</f>
        <v/>
      </c>
      <c r="BZ95" s="55" t="str">
        <f t="shared" ref="BZ95:BZ98" si="769">IFERROR(BY95+1,"")</f>
        <v/>
      </c>
      <c r="CA95" s="55" t="str">
        <f t="shared" ref="CA95:CA98" si="770">IFERROR(BZ95+1,"")</f>
        <v/>
      </c>
      <c r="CB95" s="55" t="str">
        <f t="shared" ref="CB95:CB98" si="771">IFERROR(CA95+1,"")</f>
        <v/>
      </c>
      <c r="CC95" s="55" t="str">
        <f t="shared" ref="CC95:CC98" si="772">IFERROR(CB95+1,"")</f>
        <v/>
      </c>
      <c r="CD95" s="55" t="str">
        <f t="shared" ref="CD95:CD98" si="773">IFERROR(CC95+1,"")</f>
        <v/>
      </c>
      <c r="CE95" s="55" t="str">
        <f t="shared" ref="CE95:CE98" si="774">IFERROR(CD95+1,"")</f>
        <v/>
      </c>
      <c r="CF95" s="55" t="str">
        <f t="shared" ref="CF95:CF98" si="775">IFERROR(CE95+1,"")</f>
        <v/>
      </c>
      <c r="CG95" s="55" t="str">
        <f t="shared" ref="CG95:CG98" si="776">IFERROR(CF95+1,"")</f>
        <v/>
      </c>
      <c r="CH95" s="55" t="str">
        <f t="shared" ref="CH95:CH98" si="777">IFERROR(CG95+1,"")</f>
        <v/>
      </c>
      <c r="CI95" s="55" t="str">
        <f t="shared" ref="CI95:CI98" si="778">IFERROR(CH95+1,"")</f>
        <v/>
      </c>
      <c r="CJ95" s="55" t="str">
        <f t="shared" ref="CJ95:CJ98" si="779">IFERROR(CI95+1,"")</f>
        <v/>
      </c>
      <c r="CK95" s="55" t="str">
        <f t="shared" ref="CK95:CK98" si="780">IFERROR(CJ95+1,"")</f>
        <v/>
      </c>
      <c r="CL95" s="55" t="str">
        <f t="shared" ref="CL95:CL98" si="781">IFERROR(CK95+1,"")</f>
        <v/>
      </c>
      <c r="CM95" s="55" t="str">
        <f t="shared" ref="CM95:CM98" si="782">IFERROR(CL95+1,"")</f>
        <v/>
      </c>
      <c r="CN95" s="55" t="str">
        <f t="shared" ref="CN95:CN98" si="783">IFERROR(CM95+1,"")</f>
        <v/>
      </c>
      <c r="CO95" s="55" t="str">
        <f t="shared" ref="CO95:CO98" si="784">IFERROR(CN95+1,"")</f>
        <v/>
      </c>
      <c r="CP95" s="56" t="str">
        <f>IFERROR(IF($Y$2="DAILY",DATE(B95,1,1)-WEEKDAY(DATE(B95,1,1))+13*7,DATE(CR95,1,1)-WEEKDAY(DATE(CR95,1,1))+13*7),"")</f>
        <v/>
      </c>
      <c r="CQ95" s="3"/>
      <c r="CR95" s="3" t="str">
        <f>B27</f>
        <v/>
      </c>
    </row>
    <row r="96" spans="1:96" ht="21" customHeight="1" x14ac:dyDescent="0.25">
      <c r="A96" s="48" t="str">
        <f>IFERROR(IF($Y$2="DAILY","","85-86"),"")</f>
        <v/>
      </c>
      <c r="B96" s="49" t="str">
        <f>IFERROR(IF($Y$2="DAILY","",$B$10+86),"")</f>
        <v/>
      </c>
      <c r="C96" s="57">
        <f t="shared" ref="C96" si="785">IF($Y$2="DAILY",2,"")</f>
        <v>2</v>
      </c>
      <c r="D96" s="54" t="str">
        <f>IFERROR(IF($Y$2="DAILY",CP95+1,IF(AND(MONTH(DATE(B96-1,2,29))=2,WEEKDAY(DATE(B96-1,1,1))=7),DATE(B96-1,12,30),"")),"")</f>
        <v/>
      </c>
      <c r="E96" s="55" t="str">
        <f>IFERROR(IF($Y$2="DAILY",D96+1,DATE(B96,1,1)-WEEKDAY(DATE(B96,1,1),1)+7),"")</f>
        <v/>
      </c>
      <c r="F96" s="55" t="str">
        <f t="shared" ref="F96:J98" si="786">IFERROR(IF($Y$2="DAILY",E96+1,E96+7),"")</f>
        <v/>
      </c>
      <c r="G96" s="55" t="str">
        <f t="shared" si="786"/>
        <v/>
      </c>
      <c r="H96" s="55" t="str">
        <f t="shared" si="786"/>
        <v/>
      </c>
      <c r="I96" s="55" t="str">
        <f t="shared" si="786"/>
        <v/>
      </c>
      <c r="J96" s="55" t="str">
        <f t="shared" si="786"/>
        <v/>
      </c>
      <c r="K96" s="55" t="str">
        <f t="shared" ref="K96:BD96" si="787">IFERROR(IF($Y$2="DAILY",J96+1,J96+7),"")</f>
        <v/>
      </c>
      <c r="L96" s="55" t="str">
        <f t="shared" si="787"/>
        <v/>
      </c>
      <c r="M96" s="55" t="str">
        <f t="shared" si="787"/>
        <v/>
      </c>
      <c r="N96" s="55" t="str">
        <f t="shared" si="787"/>
        <v/>
      </c>
      <c r="O96" s="55" t="str">
        <f t="shared" si="787"/>
        <v/>
      </c>
      <c r="P96" s="55" t="str">
        <f t="shared" si="787"/>
        <v/>
      </c>
      <c r="Q96" s="55" t="str">
        <f t="shared" si="787"/>
        <v/>
      </c>
      <c r="R96" s="55" t="str">
        <f t="shared" si="787"/>
        <v/>
      </c>
      <c r="S96" s="55" t="str">
        <f t="shared" si="787"/>
        <v/>
      </c>
      <c r="T96" s="55" t="str">
        <f t="shared" si="787"/>
        <v/>
      </c>
      <c r="U96" s="55" t="str">
        <f t="shared" si="787"/>
        <v/>
      </c>
      <c r="V96" s="55" t="str">
        <f t="shared" si="787"/>
        <v/>
      </c>
      <c r="W96" s="55" t="str">
        <f t="shared" si="787"/>
        <v/>
      </c>
      <c r="X96" s="55" t="str">
        <f t="shared" si="787"/>
        <v/>
      </c>
      <c r="Y96" s="55" t="str">
        <f t="shared" si="787"/>
        <v/>
      </c>
      <c r="Z96" s="55" t="str">
        <f t="shared" si="787"/>
        <v/>
      </c>
      <c r="AA96" s="55" t="str">
        <f t="shared" si="787"/>
        <v/>
      </c>
      <c r="AB96" s="55" t="str">
        <f t="shared" si="787"/>
        <v/>
      </c>
      <c r="AC96" s="55" t="str">
        <f t="shared" si="787"/>
        <v/>
      </c>
      <c r="AD96" s="55" t="str">
        <f t="shared" si="787"/>
        <v/>
      </c>
      <c r="AE96" s="55" t="str">
        <f t="shared" si="787"/>
        <v/>
      </c>
      <c r="AF96" s="55" t="str">
        <f t="shared" si="787"/>
        <v/>
      </c>
      <c r="AG96" s="55" t="str">
        <f t="shared" si="787"/>
        <v/>
      </c>
      <c r="AH96" s="55" t="str">
        <f t="shared" si="787"/>
        <v/>
      </c>
      <c r="AI96" s="55" t="str">
        <f t="shared" si="787"/>
        <v/>
      </c>
      <c r="AJ96" s="55" t="str">
        <f t="shared" si="787"/>
        <v/>
      </c>
      <c r="AK96" s="55" t="str">
        <f t="shared" si="787"/>
        <v/>
      </c>
      <c r="AL96" s="55" t="str">
        <f t="shared" si="787"/>
        <v/>
      </c>
      <c r="AM96" s="55" t="str">
        <f t="shared" si="787"/>
        <v/>
      </c>
      <c r="AN96" s="55" t="str">
        <f t="shared" si="787"/>
        <v/>
      </c>
      <c r="AO96" s="55" t="str">
        <f t="shared" si="787"/>
        <v/>
      </c>
      <c r="AP96" s="55" t="str">
        <f t="shared" si="787"/>
        <v/>
      </c>
      <c r="AQ96" s="55" t="str">
        <f t="shared" si="787"/>
        <v/>
      </c>
      <c r="AR96" s="55" t="str">
        <f t="shared" si="787"/>
        <v/>
      </c>
      <c r="AS96" s="55" t="str">
        <f t="shared" si="787"/>
        <v/>
      </c>
      <c r="AT96" s="55" t="str">
        <f t="shared" si="787"/>
        <v/>
      </c>
      <c r="AU96" s="55" t="str">
        <f t="shared" si="787"/>
        <v/>
      </c>
      <c r="AV96" s="55" t="str">
        <f t="shared" si="787"/>
        <v/>
      </c>
      <c r="AW96" s="55" t="str">
        <f t="shared" si="787"/>
        <v/>
      </c>
      <c r="AX96" s="55" t="str">
        <f t="shared" si="787"/>
        <v/>
      </c>
      <c r="AY96" s="55" t="str">
        <f t="shared" si="787"/>
        <v/>
      </c>
      <c r="AZ96" s="55" t="str">
        <f t="shared" si="787"/>
        <v/>
      </c>
      <c r="BA96" s="55" t="str">
        <f t="shared" si="787"/>
        <v/>
      </c>
      <c r="BB96" s="55" t="str">
        <f t="shared" si="787"/>
        <v/>
      </c>
      <c r="BC96" s="55" t="str">
        <f t="shared" si="787"/>
        <v/>
      </c>
      <c r="BD96" s="55" t="str">
        <f t="shared" si="787"/>
        <v/>
      </c>
      <c r="BE96" s="55" t="str">
        <f>IFERROR(IF($Y$2="DAILY",BD96+1,""),"")</f>
        <v/>
      </c>
      <c r="BF96" s="55" t="str">
        <f t="shared" si="749"/>
        <v/>
      </c>
      <c r="BG96" s="55" t="str">
        <f t="shared" si="750"/>
        <v/>
      </c>
      <c r="BH96" s="55" t="str">
        <f t="shared" si="751"/>
        <v/>
      </c>
      <c r="BI96" s="55" t="str">
        <f t="shared" si="752"/>
        <v/>
      </c>
      <c r="BJ96" s="55" t="str">
        <f t="shared" si="753"/>
        <v/>
      </c>
      <c r="BK96" s="55" t="str">
        <f t="shared" si="754"/>
        <v/>
      </c>
      <c r="BL96" s="55" t="str">
        <f t="shared" si="755"/>
        <v/>
      </c>
      <c r="BM96" s="55" t="str">
        <f t="shared" si="756"/>
        <v/>
      </c>
      <c r="BN96" s="55" t="str">
        <f t="shared" si="757"/>
        <v/>
      </c>
      <c r="BO96" s="55" t="str">
        <f t="shared" si="758"/>
        <v/>
      </c>
      <c r="BP96" s="55" t="str">
        <f t="shared" si="759"/>
        <v/>
      </c>
      <c r="BQ96" s="55" t="str">
        <f t="shared" si="760"/>
        <v/>
      </c>
      <c r="BR96" s="55" t="str">
        <f t="shared" si="761"/>
        <v/>
      </c>
      <c r="BS96" s="55" t="str">
        <f t="shared" si="762"/>
        <v/>
      </c>
      <c r="BT96" s="55" t="str">
        <f t="shared" si="763"/>
        <v/>
      </c>
      <c r="BU96" s="55" t="str">
        <f t="shared" si="764"/>
        <v/>
      </c>
      <c r="BV96" s="55" t="str">
        <f t="shared" si="765"/>
        <v/>
      </c>
      <c r="BW96" s="55" t="str">
        <f t="shared" si="766"/>
        <v/>
      </c>
      <c r="BX96" s="55" t="str">
        <f t="shared" si="767"/>
        <v/>
      </c>
      <c r="BY96" s="55" t="str">
        <f t="shared" si="768"/>
        <v/>
      </c>
      <c r="BZ96" s="55" t="str">
        <f t="shared" si="769"/>
        <v/>
      </c>
      <c r="CA96" s="55" t="str">
        <f t="shared" si="770"/>
        <v/>
      </c>
      <c r="CB96" s="55" t="str">
        <f t="shared" si="771"/>
        <v/>
      </c>
      <c r="CC96" s="55" t="str">
        <f t="shared" si="772"/>
        <v/>
      </c>
      <c r="CD96" s="55" t="str">
        <f t="shared" si="773"/>
        <v/>
      </c>
      <c r="CE96" s="55" t="str">
        <f t="shared" si="774"/>
        <v/>
      </c>
      <c r="CF96" s="55" t="str">
        <f t="shared" si="775"/>
        <v/>
      </c>
      <c r="CG96" s="55" t="str">
        <f t="shared" si="776"/>
        <v/>
      </c>
      <c r="CH96" s="55" t="str">
        <f t="shared" si="777"/>
        <v/>
      </c>
      <c r="CI96" s="55" t="str">
        <f t="shared" si="778"/>
        <v/>
      </c>
      <c r="CJ96" s="55" t="str">
        <f t="shared" si="779"/>
        <v/>
      </c>
      <c r="CK96" s="55" t="str">
        <f t="shared" si="780"/>
        <v/>
      </c>
      <c r="CL96" s="55" t="str">
        <f t="shared" si="781"/>
        <v/>
      </c>
      <c r="CM96" s="55" t="str">
        <f t="shared" si="782"/>
        <v/>
      </c>
      <c r="CN96" s="55" t="str">
        <f t="shared" si="783"/>
        <v/>
      </c>
      <c r="CO96" s="55" t="str">
        <f t="shared" si="784"/>
        <v/>
      </c>
      <c r="CP96" s="56" t="str">
        <f>IFERROR(IF($Y$2="DAILY",DATE(B95,1,1)-WEEKDAY(DATE(B95,1,1))+26*7,DATE(CR96,1,1)-WEEKDAY(DATE(CR96,1,1))+26*7),"")</f>
        <v/>
      </c>
      <c r="CQ96" s="3"/>
      <c r="CR96" s="3" t="str">
        <f>B27</f>
        <v/>
      </c>
    </row>
    <row r="97" spans="1:96" ht="21" customHeight="1" x14ac:dyDescent="0.25">
      <c r="A97" s="48" t="str">
        <f>IFERROR(IF($Y$2="DAILY","","86-87"),"")</f>
        <v/>
      </c>
      <c r="B97" s="49" t="str">
        <f>IFERROR(IF($Y$2="DAILY","",$B$10+87),"")</f>
        <v/>
      </c>
      <c r="C97" s="57">
        <f t="shared" ref="C97" si="788">IF($Y$2="DAILY",3,"")</f>
        <v>3</v>
      </c>
      <c r="D97" s="54" t="str">
        <f>IFERROR(IF($Y$2="DAILY",CP96+1,IF(AND(MONTH(DATE(B97-1,2,29))=2,WEEKDAY(DATE(B97-1,1,1))=7),DATE(B97-1,12,30),"")),"")</f>
        <v/>
      </c>
      <c r="E97" s="55" t="str">
        <f>IFERROR(IF($Y$2="DAILY",D97+1,DATE(B97,1,1)-WEEKDAY(DATE(B97,1,1),1)+7),"")</f>
        <v/>
      </c>
      <c r="F97" s="55" t="str">
        <f t="shared" si="786"/>
        <v/>
      </c>
      <c r="G97" s="55" t="str">
        <f t="shared" si="786"/>
        <v/>
      </c>
      <c r="H97" s="55" t="str">
        <f t="shared" si="786"/>
        <v/>
      </c>
      <c r="I97" s="55" t="str">
        <f t="shared" si="786"/>
        <v/>
      </c>
      <c r="J97" s="55" t="str">
        <f t="shared" si="786"/>
        <v/>
      </c>
      <c r="K97" s="55" t="str">
        <f t="shared" ref="K97:BD97" si="789">IFERROR(IF($Y$2="DAILY",J97+1,J97+7),"")</f>
        <v/>
      </c>
      <c r="L97" s="55" t="str">
        <f t="shared" si="789"/>
        <v/>
      </c>
      <c r="M97" s="55" t="str">
        <f t="shared" si="789"/>
        <v/>
      </c>
      <c r="N97" s="55" t="str">
        <f t="shared" si="789"/>
        <v/>
      </c>
      <c r="O97" s="55" t="str">
        <f t="shared" si="789"/>
        <v/>
      </c>
      <c r="P97" s="55" t="str">
        <f t="shared" si="789"/>
        <v/>
      </c>
      <c r="Q97" s="55" t="str">
        <f t="shared" si="789"/>
        <v/>
      </c>
      <c r="R97" s="55" t="str">
        <f t="shared" si="789"/>
        <v/>
      </c>
      <c r="S97" s="55" t="str">
        <f t="shared" si="789"/>
        <v/>
      </c>
      <c r="T97" s="55" t="str">
        <f t="shared" si="789"/>
        <v/>
      </c>
      <c r="U97" s="55" t="str">
        <f t="shared" si="789"/>
        <v/>
      </c>
      <c r="V97" s="55" t="str">
        <f t="shared" si="789"/>
        <v/>
      </c>
      <c r="W97" s="55" t="str">
        <f t="shared" si="789"/>
        <v/>
      </c>
      <c r="X97" s="55" t="str">
        <f t="shared" si="789"/>
        <v/>
      </c>
      <c r="Y97" s="55" t="str">
        <f t="shared" si="789"/>
        <v/>
      </c>
      <c r="Z97" s="55" t="str">
        <f t="shared" si="789"/>
        <v/>
      </c>
      <c r="AA97" s="55" t="str">
        <f t="shared" si="789"/>
        <v/>
      </c>
      <c r="AB97" s="55" t="str">
        <f t="shared" si="789"/>
        <v/>
      </c>
      <c r="AC97" s="55" t="str">
        <f t="shared" si="789"/>
        <v/>
      </c>
      <c r="AD97" s="55" t="str">
        <f t="shared" si="789"/>
        <v/>
      </c>
      <c r="AE97" s="55" t="str">
        <f t="shared" si="789"/>
        <v/>
      </c>
      <c r="AF97" s="55" t="str">
        <f t="shared" si="789"/>
        <v/>
      </c>
      <c r="AG97" s="55" t="str">
        <f t="shared" si="789"/>
        <v/>
      </c>
      <c r="AH97" s="55" t="str">
        <f t="shared" si="789"/>
        <v/>
      </c>
      <c r="AI97" s="55" t="str">
        <f t="shared" si="789"/>
        <v/>
      </c>
      <c r="AJ97" s="55" t="str">
        <f t="shared" si="789"/>
        <v/>
      </c>
      <c r="AK97" s="55" t="str">
        <f t="shared" si="789"/>
        <v/>
      </c>
      <c r="AL97" s="55" t="str">
        <f t="shared" si="789"/>
        <v/>
      </c>
      <c r="AM97" s="55" t="str">
        <f t="shared" si="789"/>
        <v/>
      </c>
      <c r="AN97" s="55" t="str">
        <f t="shared" si="789"/>
        <v/>
      </c>
      <c r="AO97" s="55" t="str">
        <f t="shared" si="789"/>
        <v/>
      </c>
      <c r="AP97" s="55" t="str">
        <f t="shared" si="789"/>
        <v/>
      </c>
      <c r="AQ97" s="55" t="str">
        <f t="shared" si="789"/>
        <v/>
      </c>
      <c r="AR97" s="55" t="str">
        <f t="shared" si="789"/>
        <v/>
      </c>
      <c r="AS97" s="55" t="str">
        <f t="shared" si="789"/>
        <v/>
      </c>
      <c r="AT97" s="55" t="str">
        <f t="shared" si="789"/>
        <v/>
      </c>
      <c r="AU97" s="55" t="str">
        <f t="shared" si="789"/>
        <v/>
      </c>
      <c r="AV97" s="55" t="str">
        <f t="shared" si="789"/>
        <v/>
      </c>
      <c r="AW97" s="55" t="str">
        <f t="shared" si="789"/>
        <v/>
      </c>
      <c r="AX97" s="55" t="str">
        <f t="shared" si="789"/>
        <v/>
      </c>
      <c r="AY97" s="55" t="str">
        <f t="shared" si="789"/>
        <v/>
      </c>
      <c r="AZ97" s="55" t="str">
        <f t="shared" si="789"/>
        <v/>
      </c>
      <c r="BA97" s="55" t="str">
        <f t="shared" si="789"/>
        <v/>
      </c>
      <c r="BB97" s="55" t="str">
        <f t="shared" si="789"/>
        <v/>
      </c>
      <c r="BC97" s="55" t="str">
        <f t="shared" si="789"/>
        <v/>
      </c>
      <c r="BD97" s="55" t="str">
        <f t="shared" si="789"/>
        <v/>
      </c>
      <c r="BE97" s="55" t="str">
        <f>IFERROR(IF($Y$2="DAILY",BD97+1,""),"")</f>
        <v/>
      </c>
      <c r="BF97" s="55" t="str">
        <f t="shared" si="749"/>
        <v/>
      </c>
      <c r="BG97" s="55" t="str">
        <f t="shared" si="750"/>
        <v/>
      </c>
      <c r="BH97" s="55" t="str">
        <f t="shared" si="751"/>
        <v/>
      </c>
      <c r="BI97" s="55" t="str">
        <f t="shared" si="752"/>
        <v/>
      </c>
      <c r="BJ97" s="55" t="str">
        <f t="shared" si="753"/>
        <v/>
      </c>
      <c r="BK97" s="55" t="str">
        <f t="shared" si="754"/>
        <v/>
      </c>
      <c r="BL97" s="55" t="str">
        <f t="shared" si="755"/>
        <v/>
      </c>
      <c r="BM97" s="55" t="str">
        <f t="shared" si="756"/>
        <v/>
      </c>
      <c r="BN97" s="55" t="str">
        <f t="shared" si="757"/>
        <v/>
      </c>
      <c r="BO97" s="55" t="str">
        <f t="shared" si="758"/>
        <v/>
      </c>
      <c r="BP97" s="55" t="str">
        <f t="shared" si="759"/>
        <v/>
      </c>
      <c r="BQ97" s="55" t="str">
        <f t="shared" si="760"/>
        <v/>
      </c>
      <c r="BR97" s="55" t="str">
        <f t="shared" si="761"/>
        <v/>
      </c>
      <c r="BS97" s="55" t="str">
        <f t="shared" si="762"/>
        <v/>
      </c>
      <c r="BT97" s="55" t="str">
        <f t="shared" si="763"/>
        <v/>
      </c>
      <c r="BU97" s="55" t="str">
        <f t="shared" si="764"/>
        <v/>
      </c>
      <c r="BV97" s="55" t="str">
        <f t="shared" si="765"/>
        <v/>
      </c>
      <c r="BW97" s="55" t="str">
        <f t="shared" si="766"/>
        <v/>
      </c>
      <c r="BX97" s="55" t="str">
        <f t="shared" si="767"/>
        <v/>
      </c>
      <c r="BY97" s="55" t="str">
        <f t="shared" si="768"/>
        <v/>
      </c>
      <c r="BZ97" s="55" t="str">
        <f t="shared" si="769"/>
        <v/>
      </c>
      <c r="CA97" s="55" t="str">
        <f t="shared" si="770"/>
        <v/>
      </c>
      <c r="CB97" s="55" t="str">
        <f t="shared" si="771"/>
        <v/>
      </c>
      <c r="CC97" s="55" t="str">
        <f t="shared" si="772"/>
        <v/>
      </c>
      <c r="CD97" s="55" t="str">
        <f t="shared" si="773"/>
        <v/>
      </c>
      <c r="CE97" s="55" t="str">
        <f t="shared" si="774"/>
        <v/>
      </c>
      <c r="CF97" s="55" t="str">
        <f t="shared" si="775"/>
        <v/>
      </c>
      <c r="CG97" s="55" t="str">
        <f t="shared" si="776"/>
        <v/>
      </c>
      <c r="CH97" s="55" t="str">
        <f t="shared" si="777"/>
        <v/>
      </c>
      <c r="CI97" s="55" t="str">
        <f t="shared" si="778"/>
        <v/>
      </c>
      <c r="CJ97" s="55" t="str">
        <f t="shared" si="779"/>
        <v/>
      </c>
      <c r="CK97" s="55" t="str">
        <f t="shared" si="780"/>
        <v/>
      </c>
      <c r="CL97" s="55" t="str">
        <f t="shared" si="781"/>
        <v/>
      </c>
      <c r="CM97" s="55" t="str">
        <f t="shared" si="782"/>
        <v/>
      </c>
      <c r="CN97" s="55" t="str">
        <f t="shared" si="783"/>
        <v/>
      </c>
      <c r="CO97" s="55" t="str">
        <f t="shared" si="784"/>
        <v/>
      </c>
      <c r="CP97" s="56" t="str">
        <f>IFERROR(IF($Y$2="DAILY",DATE(B95,1,1)-WEEKDAY(DATE(B95,1,1))+39*7,DATE(CR97,1,1)-WEEKDAY(DATE(CR97,1,1))+39*7),"")</f>
        <v/>
      </c>
      <c r="CQ97" s="3"/>
      <c r="CR97" s="3" t="str">
        <f>B27</f>
        <v/>
      </c>
    </row>
    <row r="98" spans="1:96" ht="21" customHeight="1" x14ac:dyDescent="0.25">
      <c r="A98" s="48" t="str">
        <f>IFERROR(IF($Y$2="DAILY","","87-88"),"")</f>
        <v/>
      </c>
      <c r="B98" s="49" t="str">
        <f>IFERROR(IF($Y$2="DAILY","",$B$10+88),"")</f>
        <v/>
      </c>
      <c r="C98" s="57">
        <f t="shared" ref="C98" si="790">IF($Y$2="DAILY",4,"")</f>
        <v>4</v>
      </c>
      <c r="D98" s="54" t="str">
        <f>IFERROR(IF($Y$2="DAILY",CP97+1,IF(AND(MONTH(DATE(B98-1,2,29))=2,WEEKDAY(DATE(B98-1,1,1))=7),DATE(B98-1,12,30),"")),"")</f>
        <v/>
      </c>
      <c r="E98" s="55" t="str">
        <f>IFERROR(IF($Y$2="DAILY",D98+1,DATE(B98,1,1)-WEEKDAY(DATE(B98,1,1),1)+7),"")</f>
        <v/>
      </c>
      <c r="F98" s="55" t="str">
        <f t="shared" si="786"/>
        <v/>
      </c>
      <c r="G98" s="55" t="str">
        <f t="shared" si="786"/>
        <v/>
      </c>
      <c r="H98" s="55" t="str">
        <f t="shared" si="786"/>
        <v/>
      </c>
      <c r="I98" s="55" t="str">
        <f t="shared" si="786"/>
        <v/>
      </c>
      <c r="J98" s="55" t="str">
        <f t="shared" si="786"/>
        <v/>
      </c>
      <c r="K98" s="55" t="str">
        <f t="shared" ref="K98:BD98" si="791">IFERROR(IF($Y$2="DAILY",J98+1,J98+7),"")</f>
        <v/>
      </c>
      <c r="L98" s="55" t="str">
        <f t="shared" si="791"/>
        <v/>
      </c>
      <c r="M98" s="55" t="str">
        <f t="shared" si="791"/>
        <v/>
      </c>
      <c r="N98" s="55" t="str">
        <f t="shared" si="791"/>
        <v/>
      </c>
      <c r="O98" s="55" t="str">
        <f t="shared" si="791"/>
        <v/>
      </c>
      <c r="P98" s="55" t="str">
        <f t="shared" si="791"/>
        <v/>
      </c>
      <c r="Q98" s="55" t="str">
        <f t="shared" si="791"/>
        <v/>
      </c>
      <c r="R98" s="55" t="str">
        <f t="shared" si="791"/>
        <v/>
      </c>
      <c r="S98" s="55" t="str">
        <f t="shared" si="791"/>
        <v/>
      </c>
      <c r="T98" s="55" t="str">
        <f t="shared" si="791"/>
        <v/>
      </c>
      <c r="U98" s="55" t="str">
        <f t="shared" si="791"/>
        <v/>
      </c>
      <c r="V98" s="55" t="str">
        <f t="shared" si="791"/>
        <v/>
      </c>
      <c r="W98" s="55" t="str">
        <f t="shared" si="791"/>
        <v/>
      </c>
      <c r="X98" s="55" t="str">
        <f t="shared" si="791"/>
        <v/>
      </c>
      <c r="Y98" s="55" t="str">
        <f t="shared" si="791"/>
        <v/>
      </c>
      <c r="Z98" s="55" t="str">
        <f t="shared" si="791"/>
        <v/>
      </c>
      <c r="AA98" s="55" t="str">
        <f t="shared" si="791"/>
        <v/>
      </c>
      <c r="AB98" s="55" t="str">
        <f t="shared" si="791"/>
        <v/>
      </c>
      <c r="AC98" s="55" t="str">
        <f t="shared" si="791"/>
        <v/>
      </c>
      <c r="AD98" s="55" t="str">
        <f t="shared" si="791"/>
        <v/>
      </c>
      <c r="AE98" s="55" t="str">
        <f t="shared" si="791"/>
        <v/>
      </c>
      <c r="AF98" s="55" t="str">
        <f t="shared" si="791"/>
        <v/>
      </c>
      <c r="AG98" s="55" t="str">
        <f t="shared" si="791"/>
        <v/>
      </c>
      <c r="AH98" s="55" t="str">
        <f t="shared" si="791"/>
        <v/>
      </c>
      <c r="AI98" s="55" t="str">
        <f t="shared" si="791"/>
        <v/>
      </c>
      <c r="AJ98" s="55" t="str">
        <f t="shared" si="791"/>
        <v/>
      </c>
      <c r="AK98" s="55" t="str">
        <f t="shared" si="791"/>
        <v/>
      </c>
      <c r="AL98" s="55" t="str">
        <f t="shared" si="791"/>
        <v/>
      </c>
      <c r="AM98" s="55" t="str">
        <f t="shared" si="791"/>
        <v/>
      </c>
      <c r="AN98" s="55" t="str">
        <f t="shared" si="791"/>
        <v/>
      </c>
      <c r="AO98" s="55" t="str">
        <f t="shared" si="791"/>
        <v/>
      </c>
      <c r="AP98" s="55" t="str">
        <f t="shared" si="791"/>
        <v/>
      </c>
      <c r="AQ98" s="55" t="str">
        <f t="shared" si="791"/>
        <v/>
      </c>
      <c r="AR98" s="55" t="str">
        <f t="shared" si="791"/>
        <v/>
      </c>
      <c r="AS98" s="55" t="str">
        <f t="shared" si="791"/>
        <v/>
      </c>
      <c r="AT98" s="55" t="str">
        <f t="shared" si="791"/>
        <v/>
      </c>
      <c r="AU98" s="55" t="str">
        <f t="shared" si="791"/>
        <v/>
      </c>
      <c r="AV98" s="55" t="str">
        <f t="shared" si="791"/>
        <v/>
      </c>
      <c r="AW98" s="55" t="str">
        <f t="shared" si="791"/>
        <v/>
      </c>
      <c r="AX98" s="55" t="str">
        <f t="shared" si="791"/>
        <v/>
      </c>
      <c r="AY98" s="55" t="str">
        <f t="shared" si="791"/>
        <v/>
      </c>
      <c r="AZ98" s="55" t="str">
        <f t="shared" si="791"/>
        <v/>
      </c>
      <c r="BA98" s="55" t="str">
        <f t="shared" si="791"/>
        <v/>
      </c>
      <c r="BB98" s="55" t="str">
        <f t="shared" si="791"/>
        <v/>
      </c>
      <c r="BC98" s="55" t="str">
        <f t="shared" si="791"/>
        <v/>
      </c>
      <c r="BD98" s="55" t="str">
        <f t="shared" si="791"/>
        <v/>
      </c>
      <c r="BE98" s="55" t="str">
        <f>IFERROR(IF($Y$2="DAILY",BD98+1,""),"")</f>
        <v/>
      </c>
      <c r="BF98" s="55" t="str">
        <f t="shared" si="749"/>
        <v/>
      </c>
      <c r="BG98" s="55" t="str">
        <f t="shared" si="750"/>
        <v/>
      </c>
      <c r="BH98" s="55" t="str">
        <f t="shared" si="751"/>
        <v/>
      </c>
      <c r="BI98" s="55" t="str">
        <f t="shared" si="752"/>
        <v/>
      </c>
      <c r="BJ98" s="55" t="str">
        <f t="shared" si="753"/>
        <v/>
      </c>
      <c r="BK98" s="55" t="str">
        <f t="shared" si="754"/>
        <v/>
      </c>
      <c r="BL98" s="55" t="str">
        <f t="shared" si="755"/>
        <v/>
      </c>
      <c r="BM98" s="55" t="str">
        <f t="shared" si="756"/>
        <v/>
      </c>
      <c r="BN98" s="55" t="str">
        <f t="shared" si="757"/>
        <v/>
      </c>
      <c r="BO98" s="55" t="str">
        <f t="shared" si="758"/>
        <v/>
      </c>
      <c r="BP98" s="55" t="str">
        <f t="shared" si="759"/>
        <v/>
      </c>
      <c r="BQ98" s="55" t="str">
        <f t="shared" si="760"/>
        <v/>
      </c>
      <c r="BR98" s="55" t="str">
        <f t="shared" si="761"/>
        <v/>
      </c>
      <c r="BS98" s="55" t="str">
        <f t="shared" si="762"/>
        <v/>
      </c>
      <c r="BT98" s="55" t="str">
        <f t="shared" si="763"/>
        <v/>
      </c>
      <c r="BU98" s="55" t="str">
        <f t="shared" si="764"/>
        <v/>
      </c>
      <c r="BV98" s="55" t="str">
        <f t="shared" si="765"/>
        <v/>
      </c>
      <c r="BW98" s="55" t="str">
        <f t="shared" si="766"/>
        <v/>
      </c>
      <c r="BX98" s="55" t="str">
        <f t="shared" si="767"/>
        <v/>
      </c>
      <c r="BY98" s="55" t="str">
        <f t="shared" si="768"/>
        <v/>
      </c>
      <c r="BZ98" s="55" t="str">
        <f t="shared" si="769"/>
        <v/>
      </c>
      <c r="CA98" s="55" t="str">
        <f t="shared" si="770"/>
        <v/>
      </c>
      <c r="CB98" s="55" t="str">
        <f t="shared" si="771"/>
        <v/>
      </c>
      <c r="CC98" s="55" t="str">
        <f t="shared" si="772"/>
        <v/>
      </c>
      <c r="CD98" s="55" t="str">
        <f t="shared" si="773"/>
        <v/>
      </c>
      <c r="CE98" s="55" t="str">
        <f t="shared" si="774"/>
        <v/>
      </c>
      <c r="CF98" s="55" t="str">
        <f t="shared" si="775"/>
        <v/>
      </c>
      <c r="CG98" s="55" t="str">
        <f t="shared" si="776"/>
        <v/>
      </c>
      <c r="CH98" s="55" t="str">
        <f t="shared" si="777"/>
        <v/>
      </c>
      <c r="CI98" s="55" t="str">
        <f t="shared" si="778"/>
        <v/>
      </c>
      <c r="CJ98" s="55" t="str">
        <f t="shared" si="779"/>
        <v/>
      </c>
      <c r="CK98" s="55" t="str">
        <f t="shared" si="780"/>
        <v/>
      </c>
      <c r="CL98" s="55" t="str">
        <f t="shared" si="781"/>
        <v/>
      </c>
      <c r="CM98" s="55" t="str">
        <f t="shared" si="782"/>
        <v/>
      </c>
      <c r="CN98" s="55" t="str">
        <f t="shared" si="783"/>
        <v/>
      </c>
      <c r="CO98" s="55" t="str">
        <f t="shared" si="784"/>
        <v/>
      </c>
      <c r="CP98" s="56" t="str">
        <f>IFERROR(IF($Y$2="DAILY",DATE(B95,1,1)-WEEKDAY(DATE(B95,1,1))+52*7,DATE(CR98,1,1)-WEEKDAY(DATE(CR98,1,1))+52*7),"")</f>
        <v/>
      </c>
      <c r="CQ98" s="3"/>
      <c r="CR98" s="3" t="str">
        <f>B27</f>
        <v/>
      </c>
    </row>
    <row r="99" spans="1:96" ht="21" customHeight="1" x14ac:dyDescent="0.25">
      <c r="A99" s="48" t="str">
        <f>IFERROR(IF($Y$2="DAILY","","88-89"),"")</f>
        <v/>
      </c>
      <c r="B99" s="49" t="str">
        <f>IFERROR(IF($Y$2="DAILY","",$B$10+89),"")</f>
        <v/>
      </c>
      <c r="C99" s="58"/>
      <c r="D99" s="54" t="str">
        <f>IFERROR(IF($Y$2="DAILY",IF(AND(MONTH(DATE(B95,2,29))=2,WEEKDAY(DATE(B95,1,1))=7),DATE(B95,12,24),""),IF(AND(MONTH(DATE(B99-1,2,29))=2,WEEKDAY(DATE(B99-1,1,1))=7),DATE(B99-1,12,30),"")),"")</f>
        <v/>
      </c>
      <c r="E99" s="55" t="str">
        <f>IFERROR(IF($Y$2="DAILY",IF(AND(MONTH(DATE(B95,2,29))=2,WEEKDAY(DATE(B95,1,1))=7),DATE(B95,12,25),""),DATE(B99,1,1)-WEEKDAY(DATE(B99,1,1),1)+7),"")</f>
        <v/>
      </c>
      <c r="F99" s="55" t="str">
        <f>IFERROR(IF($Y$2="DAILY",IF(AND(MONTH(DATE(B95,2,29))=2,WEEKDAY(DATE(B95,1,1))=7),DATE(B95,12,26),""),E99+7),"")</f>
        <v/>
      </c>
      <c r="G99" s="55" t="str">
        <f>IFERROR(IF($Y$2="DAILY",IF(AND(MONTH(DATE(B95,2,29))=2,WEEKDAY(DATE(B95,1,1))=7),DATE(B95,12,27),""),F99+7),"")</f>
        <v/>
      </c>
      <c r="H99" s="55" t="str">
        <f>IFERROR(IF($Y$2="DAILY",IF(AND(MONTH(DATE(B95,2,29))=2,WEEKDAY(DATE(B95,1,1))=7),DATE(B95,12,28),""),G99+7),"")</f>
        <v/>
      </c>
      <c r="I99" s="55" t="str">
        <f>IFERROR(IF($Y$2="DAILY",IF(AND(MONTH(DATE(B95,2,29))=2,WEEKDAY(DATE(B95,1,1))=7),DATE(B95,12,29),""),H99+7),"")</f>
        <v/>
      </c>
      <c r="J99" s="55" t="str">
        <f>IFERROR(IF($Y$2="DAILY",IF(AND(MONTH(DATE(B95,2,29))=2,WEEKDAY(DATE(B95,1,1))=7),DATE(B95,12,30),""),I99+7),"")</f>
        <v/>
      </c>
      <c r="K99" s="55" t="str">
        <f>IFERROR(IF($Y$2="DAILY","",J99+7),"")</f>
        <v/>
      </c>
      <c r="L99" s="55" t="str">
        <f>IFERROR(IF($Y$2="DAILY","",K99+7),"")</f>
        <v/>
      </c>
      <c r="M99" s="55" t="str">
        <f t="shared" ref="M99:BD99" si="792">IFERROR(IF($Y$2="DAILY","",L99+7),"")</f>
        <v/>
      </c>
      <c r="N99" s="55" t="str">
        <f t="shared" si="792"/>
        <v/>
      </c>
      <c r="O99" s="55" t="str">
        <f t="shared" si="792"/>
        <v/>
      </c>
      <c r="P99" s="55" t="str">
        <f t="shared" si="792"/>
        <v/>
      </c>
      <c r="Q99" s="55" t="str">
        <f t="shared" si="792"/>
        <v/>
      </c>
      <c r="R99" s="55" t="str">
        <f t="shared" si="792"/>
        <v/>
      </c>
      <c r="S99" s="55" t="str">
        <f t="shared" si="792"/>
        <v/>
      </c>
      <c r="T99" s="55" t="str">
        <f t="shared" si="792"/>
        <v/>
      </c>
      <c r="U99" s="55" t="str">
        <f t="shared" si="792"/>
        <v/>
      </c>
      <c r="V99" s="55" t="str">
        <f t="shared" si="792"/>
        <v/>
      </c>
      <c r="W99" s="55" t="str">
        <f t="shared" si="792"/>
        <v/>
      </c>
      <c r="X99" s="55" t="str">
        <f t="shared" si="792"/>
        <v/>
      </c>
      <c r="Y99" s="55" t="str">
        <f t="shared" si="792"/>
        <v/>
      </c>
      <c r="Z99" s="55" t="str">
        <f t="shared" si="792"/>
        <v/>
      </c>
      <c r="AA99" s="55" t="str">
        <f t="shared" si="792"/>
        <v/>
      </c>
      <c r="AB99" s="55" t="str">
        <f t="shared" si="792"/>
        <v/>
      </c>
      <c r="AC99" s="55" t="str">
        <f t="shared" si="792"/>
        <v/>
      </c>
      <c r="AD99" s="55" t="str">
        <f t="shared" si="792"/>
        <v/>
      </c>
      <c r="AE99" s="55" t="str">
        <f t="shared" si="792"/>
        <v/>
      </c>
      <c r="AF99" s="55" t="str">
        <f t="shared" si="792"/>
        <v/>
      </c>
      <c r="AG99" s="55" t="str">
        <f t="shared" si="792"/>
        <v/>
      </c>
      <c r="AH99" s="55" t="str">
        <f t="shared" si="792"/>
        <v/>
      </c>
      <c r="AI99" s="55" t="str">
        <f t="shared" si="792"/>
        <v/>
      </c>
      <c r="AJ99" s="55" t="str">
        <f t="shared" si="792"/>
        <v/>
      </c>
      <c r="AK99" s="55" t="str">
        <f t="shared" si="792"/>
        <v/>
      </c>
      <c r="AL99" s="55" t="str">
        <f t="shared" si="792"/>
        <v/>
      </c>
      <c r="AM99" s="55" t="str">
        <f t="shared" si="792"/>
        <v/>
      </c>
      <c r="AN99" s="55" t="str">
        <f t="shared" si="792"/>
        <v/>
      </c>
      <c r="AO99" s="55" t="str">
        <f t="shared" si="792"/>
        <v/>
      </c>
      <c r="AP99" s="55" t="str">
        <f t="shared" si="792"/>
        <v/>
      </c>
      <c r="AQ99" s="55" t="str">
        <f t="shared" si="792"/>
        <v/>
      </c>
      <c r="AR99" s="55" t="str">
        <f t="shared" si="792"/>
        <v/>
      </c>
      <c r="AS99" s="55" t="str">
        <f t="shared" si="792"/>
        <v/>
      </c>
      <c r="AT99" s="55" t="str">
        <f t="shared" si="792"/>
        <v/>
      </c>
      <c r="AU99" s="55" t="str">
        <f t="shared" si="792"/>
        <v/>
      </c>
      <c r="AV99" s="55" t="str">
        <f t="shared" si="792"/>
        <v/>
      </c>
      <c r="AW99" s="55" t="str">
        <f t="shared" si="792"/>
        <v/>
      </c>
      <c r="AX99" s="55" t="str">
        <f t="shared" si="792"/>
        <v/>
      </c>
      <c r="AY99" s="55" t="str">
        <f t="shared" si="792"/>
        <v/>
      </c>
      <c r="AZ99" s="55" t="str">
        <f t="shared" si="792"/>
        <v/>
      </c>
      <c r="BA99" s="55" t="str">
        <f t="shared" si="792"/>
        <v/>
      </c>
      <c r="BB99" s="55" t="str">
        <f t="shared" si="792"/>
        <v/>
      </c>
      <c r="BC99" s="55" t="str">
        <f t="shared" si="792"/>
        <v/>
      </c>
      <c r="BD99" s="55" t="str">
        <f t="shared" si="792"/>
        <v/>
      </c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6"/>
      <c r="CQ99" s="3"/>
      <c r="CR99" s="3" t="str">
        <f>B27</f>
        <v/>
      </c>
    </row>
    <row r="100" spans="1:96" ht="21" customHeight="1" x14ac:dyDescent="0.25">
      <c r="A100" s="48" t="str">
        <f>IFERROR(IF($Y$2="DAILY","17-18","89-90"),"")</f>
        <v>17-18</v>
      </c>
      <c r="B100" s="49" t="str">
        <f>IFERROR(IF($Y$2="DAILY",$B$10+18,$B$10+90),"")</f>
        <v/>
      </c>
      <c r="C100" s="57">
        <f t="shared" ref="C100" si="793">IF($Y$2="DAILY",1,"")</f>
        <v>1</v>
      </c>
      <c r="D100" s="54" t="str">
        <f>IFERROR(IF($Y$2="DAILY",DATE(B100,1,1)-WEEKDAY(DATE(B100,1,1),1)+1,IF(AND(MONTH(DATE(B100-1,2,29))=2,WEEKDAY(DATE(B100-1,1,1))=7),DATE(B100-1,12,30),"")),"")</f>
        <v/>
      </c>
      <c r="E100" s="55" t="str">
        <f>IFERROR(IF($Y$2="DAILY",DATE(B100,1,1)-WEEKDAY(DATE(B100,1,1),1)+2,DATE(B100,1,1)-WEEKDAY(DATE(B100,1,1),1)+7),"")</f>
        <v/>
      </c>
      <c r="F100" s="55" t="str">
        <f>IFERROR(IF($Y$2="DAILY",DATE(B100,1,1)-WEEKDAY(DATE(B100,1,1),1)+3,E100+7),"")</f>
        <v/>
      </c>
      <c r="G100" s="55" t="str">
        <f>IFERROR(IF($Y$2="DAILY",DATE(B100,1,1)-WEEKDAY(DATE(B100,1,1),1)+4,F100+7),"")</f>
        <v/>
      </c>
      <c r="H100" s="55" t="str">
        <f>IFERROR(IF($Y$2="DAILY",DATE(B100,1,1)-WEEKDAY(DATE(B100,1,1),1)+5,G100+7),"")</f>
        <v/>
      </c>
      <c r="I100" s="55" t="str">
        <f>IFERROR(IF($Y$2="DAILY",DATE(B100,1,1)-WEEKDAY(DATE(B100,1,1),1)+6,H100+7),"")</f>
        <v/>
      </c>
      <c r="J100" s="55" t="str">
        <f>IFERROR(IF($Y$2="DAILY",DATE(B100,1,1)-WEEKDAY(DATE(B100,1,1),1)+7,I100+7),"")</f>
        <v/>
      </c>
      <c r="K100" s="55" t="str">
        <f t="shared" ref="K100:BD100" si="794">IFERROR(IF($Y$2="DAILY",J100+1,J100+7),"")</f>
        <v/>
      </c>
      <c r="L100" s="55" t="str">
        <f t="shared" si="794"/>
        <v/>
      </c>
      <c r="M100" s="55" t="str">
        <f t="shared" si="794"/>
        <v/>
      </c>
      <c r="N100" s="55" t="str">
        <f t="shared" si="794"/>
        <v/>
      </c>
      <c r="O100" s="55" t="str">
        <f t="shared" si="794"/>
        <v/>
      </c>
      <c r="P100" s="55" t="str">
        <f t="shared" si="794"/>
        <v/>
      </c>
      <c r="Q100" s="55" t="str">
        <f t="shared" si="794"/>
        <v/>
      </c>
      <c r="R100" s="55" t="str">
        <f t="shared" si="794"/>
        <v/>
      </c>
      <c r="S100" s="55" t="str">
        <f t="shared" si="794"/>
        <v/>
      </c>
      <c r="T100" s="55" t="str">
        <f t="shared" si="794"/>
        <v/>
      </c>
      <c r="U100" s="55" t="str">
        <f t="shared" si="794"/>
        <v/>
      </c>
      <c r="V100" s="55" t="str">
        <f t="shared" si="794"/>
        <v/>
      </c>
      <c r="W100" s="55" t="str">
        <f t="shared" si="794"/>
        <v/>
      </c>
      <c r="X100" s="55" t="str">
        <f t="shared" si="794"/>
        <v/>
      </c>
      <c r="Y100" s="55" t="str">
        <f t="shared" si="794"/>
        <v/>
      </c>
      <c r="Z100" s="55" t="str">
        <f t="shared" si="794"/>
        <v/>
      </c>
      <c r="AA100" s="55" t="str">
        <f t="shared" si="794"/>
        <v/>
      </c>
      <c r="AB100" s="55" t="str">
        <f t="shared" si="794"/>
        <v/>
      </c>
      <c r="AC100" s="55" t="str">
        <f t="shared" si="794"/>
        <v/>
      </c>
      <c r="AD100" s="55" t="str">
        <f t="shared" si="794"/>
        <v/>
      </c>
      <c r="AE100" s="55" t="str">
        <f t="shared" si="794"/>
        <v/>
      </c>
      <c r="AF100" s="55" t="str">
        <f t="shared" si="794"/>
        <v/>
      </c>
      <c r="AG100" s="55" t="str">
        <f t="shared" si="794"/>
        <v/>
      </c>
      <c r="AH100" s="55" t="str">
        <f t="shared" si="794"/>
        <v/>
      </c>
      <c r="AI100" s="55" t="str">
        <f t="shared" si="794"/>
        <v/>
      </c>
      <c r="AJ100" s="55" t="str">
        <f t="shared" si="794"/>
        <v/>
      </c>
      <c r="AK100" s="55" t="str">
        <f t="shared" si="794"/>
        <v/>
      </c>
      <c r="AL100" s="55" t="str">
        <f t="shared" si="794"/>
        <v/>
      </c>
      <c r="AM100" s="55" t="str">
        <f t="shared" si="794"/>
        <v/>
      </c>
      <c r="AN100" s="55" t="str">
        <f t="shared" si="794"/>
        <v/>
      </c>
      <c r="AO100" s="55" t="str">
        <f t="shared" si="794"/>
        <v/>
      </c>
      <c r="AP100" s="55" t="str">
        <f t="shared" si="794"/>
        <v/>
      </c>
      <c r="AQ100" s="55" t="str">
        <f t="shared" si="794"/>
        <v/>
      </c>
      <c r="AR100" s="55" t="str">
        <f t="shared" si="794"/>
        <v/>
      </c>
      <c r="AS100" s="55" t="str">
        <f t="shared" si="794"/>
        <v/>
      </c>
      <c r="AT100" s="55" t="str">
        <f t="shared" si="794"/>
        <v/>
      </c>
      <c r="AU100" s="55" t="str">
        <f t="shared" si="794"/>
        <v/>
      </c>
      <c r="AV100" s="55" t="str">
        <f t="shared" si="794"/>
        <v/>
      </c>
      <c r="AW100" s="55" t="str">
        <f t="shared" si="794"/>
        <v/>
      </c>
      <c r="AX100" s="55" t="str">
        <f t="shared" si="794"/>
        <v/>
      </c>
      <c r="AY100" s="55" t="str">
        <f t="shared" si="794"/>
        <v/>
      </c>
      <c r="AZ100" s="55" t="str">
        <f t="shared" si="794"/>
        <v/>
      </c>
      <c r="BA100" s="55" t="str">
        <f t="shared" si="794"/>
        <v/>
      </c>
      <c r="BB100" s="55" t="str">
        <f t="shared" si="794"/>
        <v/>
      </c>
      <c r="BC100" s="55" t="str">
        <f t="shared" si="794"/>
        <v/>
      </c>
      <c r="BD100" s="55" t="str">
        <f t="shared" si="794"/>
        <v/>
      </c>
      <c r="BE100" s="55" t="str">
        <f>IFERROR(IF($Y$2="DAILY",BD100+1,""),"")</f>
        <v/>
      </c>
      <c r="BF100" s="55" t="str">
        <f t="shared" ref="BF100:BF103" si="795">IFERROR(BE100+1,"")</f>
        <v/>
      </c>
      <c r="BG100" s="55" t="str">
        <f t="shared" ref="BG100:BG103" si="796">IFERROR(BF100+1,"")</f>
        <v/>
      </c>
      <c r="BH100" s="55" t="str">
        <f t="shared" ref="BH100:BH103" si="797">IFERROR(BG100+1,"")</f>
        <v/>
      </c>
      <c r="BI100" s="55" t="str">
        <f t="shared" ref="BI100:BI103" si="798">IFERROR(BH100+1,"")</f>
        <v/>
      </c>
      <c r="BJ100" s="55" t="str">
        <f t="shared" ref="BJ100:BJ103" si="799">IFERROR(BI100+1,"")</f>
        <v/>
      </c>
      <c r="BK100" s="55" t="str">
        <f t="shared" ref="BK100:BK103" si="800">IFERROR(BJ100+1,"")</f>
        <v/>
      </c>
      <c r="BL100" s="55" t="str">
        <f t="shared" ref="BL100:BL103" si="801">IFERROR(BK100+1,"")</f>
        <v/>
      </c>
      <c r="BM100" s="55" t="str">
        <f t="shared" ref="BM100:BM103" si="802">IFERROR(BL100+1,"")</f>
        <v/>
      </c>
      <c r="BN100" s="55" t="str">
        <f t="shared" ref="BN100:BN103" si="803">IFERROR(BM100+1,"")</f>
        <v/>
      </c>
      <c r="BO100" s="55" t="str">
        <f t="shared" ref="BO100:BO103" si="804">IFERROR(BN100+1,"")</f>
        <v/>
      </c>
      <c r="BP100" s="55" t="str">
        <f t="shared" ref="BP100:BP103" si="805">IFERROR(BO100+1,"")</f>
        <v/>
      </c>
      <c r="BQ100" s="55" t="str">
        <f t="shared" ref="BQ100:BQ103" si="806">IFERROR(BP100+1,"")</f>
        <v/>
      </c>
      <c r="BR100" s="55" t="str">
        <f t="shared" ref="BR100:BR103" si="807">IFERROR(BQ100+1,"")</f>
        <v/>
      </c>
      <c r="BS100" s="55" t="str">
        <f t="shared" ref="BS100:BS103" si="808">IFERROR(BR100+1,"")</f>
        <v/>
      </c>
      <c r="BT100" s="55" t="str">
        <f t="shared" ref="BT100:BT103" si="809">IFERROR(BS100+1,"")</f>
        <v/>
      </c>
      <c r="BU100" s="55" t="str">
        <f t="shared" ref="BU100:BU103" si="810">IFERROR(BT100+1,"")</f>
        <v/>
      </c>
      <c r="BV100" s="55" t="str">
        <f t="shared" ref="BV100:BV103" si="811">IFERROR(BU100+1,"")</f>
        <v/>
      </c>
      <c r="BW100" s="55" t="str">
        <f t="shared" ref="BW100:BW103" si="812">IFERROR(BV100+1,"")</f>
        <v/>
      </c>
      <c r="BX100" s="55" t="str">
        <f t="shared" ref="BX100:BX103" si="813">IFERROR(BW100+1,"")</f>
        <v/>
      </c>
      <c r="BY100" s="55" t="str">
        <f t="shared" ref="BY100:BY103" si="814">IFERROR(BX100+1,"")</f>
        <v/>
      </c>
      <c r="BZ100" s="55" t="str">
        <f t="shared" ref="BZ100:BZ103" si="815">IFERROR(BY100+1,"")</f>
        <v/>
      </c>
      <c r="CA100" s="55" t="str">
        <f t="shared" ref="CA100:CA103" si="816">IFERROR(BZ100+1,"")</f>
        <v/>
      </c>
      <c r="CB100" s="55" t="str">
        <f t="shared" ref="CB100:CB103" si="817">IFERROR(CA100+1,"")</f>
        <v/>
      </c>
      <c r="CC100" s="55" t="str">
        <f t="shared" ref="CC100:CC103" si="818">IFERROR(CB100+1,"")</f>
        <v/>
      </c>
      <c r="CD100" s="55" t="str">
        <f t="shared" ref="CD100:CD103" si="819">IFERROR(CC100+1,"")</f>
        <v/>
      </c>
      <c r="CE100" s="55" t="str">
        <f t="shared" ref="CE100:CE103" si="820">IFERROR(CD100+1,"")</f>
        <v/>
      </c>
      <c r="CF100" s="55" t="str">
        <f t="shared" ref="CF100:CF103" si="821">IFERROR(CE100+1,"")</f>
        <v/>
      </c>
      <c r="CG100" s="55" t="str">
        <f t="shared" ref="CG100:CG103" si="822">IFERROR(CF100+1,"")</f>
        <v/>
      </c>
      <c r="CH100" s="55" t="str">
        <f t="shared" ref="CH100:CH103" si="823">IFERROR(CG100+1,"")</f>
        <v/>
      </c>
      <c r="CI100" s="55" t="str">
        <f t="shared" ref="CI100:CI103" si="824">IFERROR(CH100+1,"")</f>
        <v/>
      </c>
      <c r="CJ100" s="55" t="str">
        <f t="shared" ref="CJ100:CJ103" si="825">IFERROR(CI100+1,"")</f>
        <v/>
      </c>
      <c r="CK100" s="55" t="str">
        <f t="shared" ref="CK100:CK103" si="826">IFERROR(CJ100+1,"")</f>
        <v/>
      </c>
      <c r="CL100" s="55" t="str">
        <f t="shared" ref="CL100:CL103" si="827">IFERROR(CK100+1,"")</f>
        <v/>
      </c>
      <c r="CM100" s="55" t="str">
        <f t="shared" ref="CM100:CM103" si="828">IFERROR(CL100+1,"")</f>
        <v/>
      </c>
      <c r="CN100" s="55" t="str">
        <f t="shared" ref="CN100:CN103" si="829">IFERROR(CM100+1,"")</f>
        <v/>
      </c>
      <c r="CO100" s="55" t="str">
        <f t="shared" ref="CO100:CO103" si="830">IFERROR(CN100+1,"")</f>
        <v/>
      </c>
      <c r="CP100" s="56" t="str">
        <f>IFERROR(IF($Y$2="DAILY",DATE(B100,1,1)-WEEKDAY(DATE(B100,1,1))+13*7,DATE(CR100,1,1)-WEEKDAY(DATE(CR100,1,1))+13*7),"")</f>
        <v/>
      </c>
      <c r="CQ100" s="3"/>
      <c r="CR100" s="3" t="str">
        <f>B28</f>
        <v/>
      </c>
    </row>
    <row r="101" spans="1:96" ht="21" customHeight="1" x14ac:dyDescent="0.25">
      <c r="A101" s="48" t="str">
        <f>IFERROR(IF($Y$2="DAILY","","90-91"),"")</f>
        <v/>
      </c>
      <c r="B101" s="49" t="str">
        <f>IFERROR(IF($Y$2="DAILY","",$B$10+91),"")</f>
        <v/>
      </c>
      <c r="C101" s="57">
        <f t="shared" ref="C101" si="831">IF($Y$2="DAILY",2,"")</f>
        <v>2</v>
      </c>
      <c r="D101" s="54" t="str">
        <f>IFERROR(IF($Y$2="DAILY",CP100+1,IF(AND(MONTH(DATE(B101-1,2,29))=2,WEEKDAY(DATE(B101-1,1,1))=7),DATE(B101-1,12,30),"")),"")</f>
        <v/>
      </c>
      <c r="E101" s="55" t="str">
        <f>IFERROR(IF($Y$2="DAILY",D101+1,DATE(B101,1,1)-WEEKDAY(DATE(B101,1,1),1)+7),"")</f>
        <v/>
      </c>
      <c r="F101" s="55" t="str">
        <f t="shared" ref="F101:J103" si="832">IFERROR(IF($Y$2="DAILY",E101+1,E101+7),"")</f>
        <v/>
      </c>
      <c r="G101" s="55" t="str">
        <f t="shared" si="832"/>
        <v/>
      </c>
      <c r="H101" s="55" t="str">
        <f t="shared" si="832"/>
        <v/>
      </c>
      <c r="I101" s="55" t="str">
        <f t="shared" si="832"/>
        <v/>
      </c>
      <c r="J101" s="55" t="str">
        <f t="shared" si="832"/>
        <v/>
      </c>
      <c r="K101" s="55" t="str">
        <f t="shared" ref="K101:BD101" si="833">IFERROR(IF($Y$2="DAILY",J101+1,J101+7),"")</f>
        <v/>
      </c>
      <c r="L101" s="55" t="str">
        <f t="shared" si="833"/>
        <v/>
      </c>
      <c r="M101" s="55" t="str">
        <f t="shared" si="833"/>
        <v/>
      </c>
      <c r="N101" s="55" t="str">
        <f t="shared" si="833"/>
        <v/>
      </c>
      <c r="O101" s="55" t="str">
        <f t="shared" si="833"/>
        <v/>
      </c>
      <c r="P101" s="55" t="str">
        <f t="shared" si="833"/>
        <v/>
      </c>
      <c r="Q101" s="55" t="str">
        <f t="shared" si="833"/>
        <v/>
      </c>
      <c r="R101" s="55" t="str">
        <f t="shared" si="833"/>
        <v/>
      </c>
      <c r="S101" s="55" t="str">
        <f t="shared" si="833"/>
        <v/>
      </c>
      <c r="T101" s="55" t="str">
        <f t="shared" si="833"/>
        <v/>
      </c>
      <c r="U101" s="55" t="str">
        <f t="shared" si="833"/>
        <v/>
      </c>
      <c r="V101" s="55" t="str">
        <f t="shared" si="833"/>
        <v/>
      </c>
      <c r="W101" s="55" t="str">
        <f t="shared" si="833"/>
        <v/>
      </c>
      <c r="X101" s="55" t="str">
        <f t="shared" si="833"/>
        <v/>
      </c>
      <c r="Y101" s="55" t="str">
        <f t="shared" si="833"/>
        <v/>
      </c>
      <c r="Z101" s="55" t="str">
        <f t="shared" si="833"/>
        <v/>
      </c>
      <c r="AA101" s="55" t="str">
        <f t="shared" si="833"/>
        <v/>
      </c>
      <c r="AB101" s="55" t="str">
        <f t="shared" si="833"/>
        <v/>
      </c>
      <c r="AC101" s="55" t="str">
        <f t="shared" si="833"/>
        <v/>
      </c>
      <c r="AD101" s="55" t="str">
        <f t="shared" si="833"/>
        <v/>
      </c>
      <c r="AE101" s="55" t="str">
        <f t="shared" si="833"/>
        <v/>
      </c>
      <c r="AF101" s="55" t="str">
        <f t="shared" si="833"/>
        <v/>
      </c>
      <c r="AG101" s="55" t="str">
        <f t="shared" si="833"/>
        <v/>
      </c>
      <c r="AH101" s="55" t="str">
        <f t="shared" si="833"/>
        <v/>
      </c>
      <c r="AI101" s="55" t="str">
        <f t="shared" si="833"/>
        <v/>
      </c>
      <c r="AJ101" s="55" t="str">
        <f t="shared" si="833"/>
        <v/>
      </c>
      <c r="AK101" s="55" t="str">
        <f t="shared" si="833"/>
        <v/>
      </c>
      <c r="AL101" s="55" t="str">
        <f t="shared" si="833"/>
        <v/>
      </c>
      <c r="AM101" s="55" t="str">
        <f t="shared" si="833"/>
        <v/>
      </c>
      <c r="AN101" s="55" t="str">
        <f t="shared" si="833"/>
        <v/>
      </c>
      <c r="AO101" s="55" t="str">
        <f t="shared" si="833"/>
        <v/>
      </c>
      <c r="AP101" s="55" t="str">
        <f t="shared" si="833"/>
        <v/>
      </c>
      <c r="AQ101" s="55" t="str">
        <f t="shared" si="833"/>
        <v/>
      </c>
      <c r="AR101" s="55" t="str">
        <f t="shared" si="833"/>
        <v/>
      </c>
      <c r="AS101" s="55" t="str">
        <f t="shared" si="833"/>
        <v/>
      </c>
      <c r="AT101" s="55" t="str">
        <f t="shared" si="833"/>
        <v/>
      </c>
      <c r="AU101" s="55" t="str">
        <f t="shared" si="833"/>
        <v/>
      </c>
      <c r="AV101" s="55" t="str">
        <f t="shared" si="833"/>
        <v/>
      </c>
      <c r="AW101" s="55" t="str">
        <f t="shared" si="833"/>
        <v/>
      </c>
      <c r="AX101" s="55" t="str">
        <f t="shared" si="833"/>
        <v/>
      </c>
      <c r="AY101" s="55" t="str">
        <f t="shared" si="833"/>
        <v/>
      </c>
      <c r="AZ101" s="55" t="str">
        <f t="shared" si="833"/>
        <v/>
      </c>
      <c r="BA101" s="55" t="str">
        <f t="shared" si="833"/>
        <v/>
      </c>
      <c r="BB101" s="55" t="str">
        <f t="shared" si="833"/>
        <v/>
      </c>
      <c r="BC101" s="55" t="str">
        <f t="shared" si="833"/>
        <v/>
      </c>
      <c r="BD101" s="55" t="str">
        <f t="shared" si="833"/>
        <v/>
      </c>
      <c r="BE101" s="55" t="str">
        <f>IFERROR(IF($Y$2="DAILY",BD101+1,""),"")</f>
        <v/>
      </c>
      <c r="BF101" s="55" t="str">
        <f t="shared" si="795"/>
        <v/>
      </c>
      <c r="BG101" s="55" t="str">
        <f t="shared" si="796"/>
        <v/>
      </c>
      <c r="BH101" s="55" t="str">
        <f t="shared" si="797"/>
        <v/>
      </c>
      <c r="BI101" s="55" t="str">
        <f t="shared" si="798"/>
        <v/>
      </c>
      <c r="BJ101" s="55" t="str">
        <f t="shared" si="799"/>
        <v/>
      </c>
      <c r="BK101" s="55" t="str">
        <f t="shared" si="800"/>
        <v/>
      </c>
      <c r="BL101" s="55" t="str">
        <f t="shared" si="801"/>
        <v/>
      </c>
      <c r="BM101" s="55" t="str">
        <f t="shared" si="802"/>
        <v/>
      </c>
      <c r="BN101" s="55" t="str">
        <f t="shared" si="803"/>
        <v/>
      </c>
      <c r="BO101" s="55" t="str">
        <f t="shared" si="804"/>
        <v/>
      </c>
      <c r="BP101" s="55" t="str">
        <f t="shared" si="805"/>
        <v/>
      </c>
      <c r="BQ101" s="55" t="str">
        <f t="shared" si="806"/>
        <v/>
      </c>
      <c r="BR101" s="55" t="str">
        <f t="shared" si="807"/>
        <v/>
      </c>
      <c r="BS101" s="55" t="str">
        <f t="shared" si="808"/>
        <v/>
      </c>
      <c r="BT101" s="55" t="str">
        <f t="shared" si="809"/>
        <v/>
      </c>
      <c r="BU101" s="55" t="str">
        <f t="shared" si="810"/>
        <v/>
      </c>
      <c r="BV101" s="55" t="str">
        <f t="shared" si="811"/>
        <v/>
      </c>
      <c r="BW101" s="55" t="str">
        <f t="shared" si="812"/>
        <v/>
      </c>
      <c r="BX101" s="55" t="str">
        <f t="shared" si="813"/>
        <v/>
      </c>
      <c r="BY101" s="55" t="str">
        <f t="shared" si="814"/>
        <v/>
      </c>
      <c r="BZ101" s="55" t="str">
        <f t="shared" si="815"/>
        <v/>
      </c>
      <c r="CA101" s="55" t="str">
        <f t="shared" si="816"/>
        <v/>
      </c>
      <c r="CB101" s="55" t="str">
        <f t="shared" si="817"/>
        <v/>
      </c>
      <c r="CC101" s="55" t="str">
        <f t="shared" si="818"/>
        <v/>
      </c>
      <c r="CD101" s="55" t="str">
        <f t="shared" si="819"/>
        <v/>
      </c>
      <c r="CE101" s="55" t="str">
        <f t="shared" si="820"/>
        <v/>
      </c>
      <c r="CF101" s="55" t="str">
        <f t="shared" si="821"/>
        <v/>
      </c>
      <c r="CG101" s="55" t="str">
        <f t="shared" si="822"/>
        <v/>
      </c>
      <c r="CH101" s="55" t="str">
        <f t="shared" si="823"/>
        <v/>
      </c>
      <c r="CI101" s="55" t="str">
        <f t="shared" si="824"/>
        <v/>
      </c>
      <c r="CJ101" s="55" t="str">
        <f t="shared" si="825"/>
        <v/>
      </c>
      <c r="CK101" s="55" t="str">
        <f t="shared" si="826"/>
        <v/>
      </c>
      <c r="CL101" s="55" t="str">
        <f t="shared" si="827"/>
        <v/>
      </c>
      <c r="CM101" s="55" t="str">
        <f t="shared" si="828"/>
        <v/>
      </c>
      <c r="CN101" s="55" t="str">
        <f t="shared" si="829"/>
        <v/>
      </c>
      <c r="CO101" s="55" t="str">
        <f t="shared" si="830"/>
        <v/>
      </c>
      <c r="CP101" s="56" t="str">
        <f>IFERROR(IF($Y$2="DAILY",DATE(B100,1,1)-WEEKDAY(DATE(B100,1,1))+26*7,DATE(CR101,1,1)-WEEKDAY(DATE(CR101,1,1))+26*7),"")</f>
        <v/>
      </c>
      <c r="CQ101" s="3"/>
      <c r="CR101" s="3" t="str">
        <f>B28</f>
        <v/>
      </c>
    </row>
    <row r="102" spans="1:96" ht="21" customHeight="1" x14ac:dyDescent="0.25">
      <c r="A102" s="48" t="str">
        <f>IFERROR(IF($Y$2="DAILY","","91-92"),"")</f>
        <v/>
      </c>
      <c r="B102" s="49" t="str">
        <f>IFERROR(IF($Y$2="DAILY","",$B$10+92),"")</f>
        <v/>
      </c>
      <c r="C102" s="57">
        <f t="shared" ref="C102" si="834">IF($Y$2="DAILY",3,"")</f>
        <v>3</v>
      </c>
      <c r="D102" s="54" t="str">
        <f>IFERROR(IF($Y$2="DAILY",CP101+1,IF(AND(MONTH(DATE(B102-1,2,29))=2,WEEKDAY(DATE(B102-1,1,1))=7),DATE(B102-1,12,30),"")),"")</f>
        <v/>
      </c>
      <c r="E102" s="55" t="str">
        <f>IFERROR(IF($Y$2="DAILY",D102+1,DATE(B102,1,1)-WEEKDAY(DATE(B102,1,1),1)+7),"")</f>
        <v/>
      </c>
      <c r="F102" s="55" t="str">
        <f t="shared" si="832"/>
        <v/>
      </c>
      <c r="G102" s="55" t="str">
        <f t="shared" si="832"/>
        <v/>
      </c>
      <c r="H102" s="55" t="str">
        <f t="shared" si="832"/>
        <v/>
      </c>
      <c r="I102" s="55" t="str">
        <f t="shared" si="832"/>
        <v/>
      </c>
      <c r="J102" s="55" t="str">
        <f t="shared" si="832"/>
        <v/>
      </c>
      <c r="K102" s="55" t="str">
        <f t="shared" ref="K102:BD102" si="835">IFERROR(IF($Y$2="DAILY",J102+1,J102+7),"")</f>
        <v/>
      </c>
      <c r="L102" s="55" t="str">
        <f t="shared" si="835"/>
        <v/>
      </c>
      <c r="M102" s="55" t="str">
        <f t="shared" si="835"/>
        <v/>
      </c>
      <c r="N102" s="55" t="str">
        <f t="shared" si="835"/>
        <v/>
      </c>
      <c r="O102" s="55" t="str">
        <f t="shared" si="835"/>
        <v/>
      </c>
      <c r="P102" s="55" t="str">
        <f t="shared" si="835"/>
        <v/>
      </c>
      <c r="Q102" s="55" t="str">
        <f t="shared" si="835"/>
        <v/>
      </c>
      <c r="R102" s="55" t="str">
        <f t="shared" si="835"/>
        <v/>
      </c>
      <c r="S102" s="55" t="str">
        <f t="shared" si="835"/>
        <v/>
      </c>
      <c r="T102" s="55" t="str">
        <f t="shared" si="835"/>
        <v/>
      </c>
      <c r="U102" s="55" t="str">
        <f t="shared" si="835"/>
        <v/>
      </c>
      <c r="V102" s="55" t="str">
        <f t="shared" si="835"/>
        <v/>
      </c>
      <c r="W102" s="55" t="str">
        <f t="shared" si="835"/>
        <v/>
      </c>
      <c r="X102" s="55" t="str">
        <f t="shared" si="835"/>
        <v/>
      </c>
      <c r="Y102" s="55" t="str">
        <f t="shared" si="835"/>
        <v/>
      </c>
      <c r="Z102" s="55" t="str">
        <f t="shared" si="835"/>
        <v/>
      </c>
      <c r="AA102" s="55" t="str">
        <f t="shared" si="835"/>
        <v/>
      </c>
      <c r="AB102" s="55" t="str">
        <f t="shared" si="835"/>
        <v/>
      </c>
      <c r="AC102" s="55" t="str">
        <f t="shared" si="835"/>
        <v/>
      </c>
      <c r="AD102" s="55" t="str">
        <f t="shared" si="835"/>
        <v/>
      </c>
      <c r="AE102" s="55" t="str">
        <f t="shared" si="835"/>
        <v/>
      </c>
      <c r="AF102" s="55" t="str">
        <f t="shared" si="835"/>
        <v/>
      </c>
      <c r="AG102" s="55" t="str">
        <f t="shared" si="835"/>
        <v/>
      </c>
      <c r="AH102" s="55" t="str">
        <f t="shared" si="835"/>
        <v/>
      </c>
      <c r="AI102" s="55" t="str">
        <f t="shared" si="835"/>
        <v/>
      </c>
      <c r="AJ102" s="55" t="str">
        <f t="shared" si="835"/>
        <v/>
      </c>
      <c r="AK102" s="55" t="str">
        <f t="shared" si="835"/>
        <v/>
      </c>
      <c r="AL102" s="55" t="str">
        <f t="shared" si="835"/>
        <v/>
      </c>
      <c r="AM102" s="55" t="str">
        <f t="shared" si="835"/>
        <v/>
      </c>
      <c r="AN102" s="55" t="str">
        <f t="shared" si="835"/>
        <v/>
      </c>
      <c r="AO102" s="55" t="str">
        <f t="shared" si="835"/>
        <v/>
      </c>
      <c r="AP102" s="55" t="str">
        <f t="shared" si="835"/>
        <v/>
      </c>
      <c r="AQ102" s="55" t="str">
        <f t="shared" si="835"/>
        <v/>
      </c>
      <c r="AR102" s="55" t="str">
        <f t="shared" si="835"/>
        <v/>
      </c>
      <c r="AS102" s="55" t="str">
        <f t="shared" si="835"/>
        <v/>
      </c>
      <c r="AT102" s="55" t="str">
        <f t="shared" si="835"/>
        <v/>
      </c>
      <c r="AU102" s="55" t="str">
        <f t="shared" si="835"/>
        <v/>
      </c>
      <c r="AV102" s="55" t="str">
        <f t="shared" si="835"/>
        <v/>
      </c>
      <c r="AW102" s="55" t="str">
        <f t="shared" si="835"/>
        <v/>
      </c>
      <c r="AX102" s="55" t="str">
        <f t="shared" si="835"/>
        <v/>
      </c>
      <c r="AY102" s="55" t="str">
        <f t="shared" si="835"/>
        <v/>
      </c>
      <c r="AZ102" s="55" t="str">
        <f t="shared" si="835"/>
        <v/>
      </c>
      <c r="BA102" s="55" t="str">
        <f t="shared" si="835"/>
        <v/>
      </c>
      <c r="BB102" s="55" t="str">
        <f t="shared" si="835"/>
        <v/>
      </c>
      <c r="BC102" s="55" t="str">
        <f t="shared" si="835"/>
        <v/>
      </c>
      <c r="BD102" s="55" t="str">
        <f t="shared" si="835"/>
        <v/>
      </c>
      <c r="BE102" s="55" t="str">
        <f>IFERROR(IF($Y$2="DAILY",BD102+1,""),"")</f>
        <v/>
      </c>
      <c r="BF102" s="55" t="str">
        <f t="shared" si="795"/>
        <v/>
      </c>
      <c r="BG102" s="55" t="str">
        <f t="shared" si="796"/>
        <v/>
      </c>
      <c r="BH102" s="55" t="str">
        <f t="shared" si="797"/>
        <v/>
      </c>
      <c r="BI102" s="55" t="str">
        <f t="shared" si="798"/>
        <v/>
      </c>
      <c r="BJ102" s="55" t="str">
        <f t="shared" si="799"/>
        <v/>
      </c>
      <c r="BK102" s="55" t="str">
        <f t="shared" si="800"/>
        <v/>
      </c>
      <c r="BL102" s="55" t="str">
        <f t="shared" si="801"/>
        <v/>
      </c>
      <c r="BM102" s="55" t="str">
        <f t="shared" si="802"/>
        <v/>
      </c>
      <c r="BN102" s="55" t="str">
        <f t="shared" si="803"/>
        <v/>
      </c>
      <c r="BO102" s="55" t="str">
        <f t="shared" si="804"/>
        <v/>
      </c>
      <c r="BP102" s="55" t="str">
        <f t="shared" si="805"/>
        <v/>
      </c>
      <c r="BQ102" s="55" t="str">
        <f t="shared" si="806"/>
        <v/>
      </c>
      <c r="BR102" s="55" t="str">
        <f t="shared" si="807"/>
        <v/>
      </c>
      <c r="BS102" s="55" t="str">
        <f t="shared" si="808"/>
        <v/>
      </c>
      <c r="BT102" s="55" t="str">
        <f t="shared" si="809"/>
        <v/>
      </c>
      <c r="BU102" s="55" t="str">
        <f t="shared" si="810"/>
        <v/>
      </c>
      <c r="BV102" s="55" t="str">
        <f t="shared" si="811"/>
        <v/>
      </c>
      <c r="BW102" s="55" t="str">
        <f t="shared" si="812"/>
        <v/>
      </c>
      <c r="BX102" s="55" t="str">
        <f t="shared" si="813"/>
        <v/>
      </c>
      <c r="BY102" s="55" t="str">
        <f t="shared" si="814"/>
        <v/>
      </c>
      <c r="BZ102" s="55" t="str">
        <f t="shared" si="815"/>
        <v/>
      </c>
      <c r="CA102" s="55" t="str">
        <f t="shared" si="816"/>
        <v/>
      </c>
      <c r="CB102" s="55" t="str">
        <f t="shared" si="817"/>
        <v/>
      </c>
      <c r="CC102" s="55" t="str">
        <f t="shared" si="818"/>
        <v/>
      </c>
      <c r="CD102" s="55" t="str">
        <f t="shared" si="819"/>
        <v/>
      </c>
      <c r="CE102" s="55" t="str">
        <f t="shared" si="820"/>
        <v/>
      </c>
      <c r="CF102" s="55" t="str">
        <f t="shared" si="821"/>
        <v/>
      </c>
      <c r="CG102" s="55" t="str">
        <f t="shared" si="822"/>
        <v/>
      </c>
      <c r="CH102" s="55" t="str">
        <f t="shared" si="823"/>
        <v/>
      </c>
      <c r="CI102" s="55" t="str">
        <f t="shared" si="824"/>
        <v/>
      </c>
      <c r="CJ102" s="55" t="str">
        <f t="shared" si="825"/>
        <v/>
      </c>
      <c r="CK102" s="55" t="str">
        <f t="shared" si="826"/>
        <v/>
      </c>
      <c r="CL102" s="55" t="str">
        <f t="shared" si="827"/>
        <v/>
      </c>
      <c r="CM102" s="55" t="str">
        <f t="shared" si="828"/>
        <v/>
      </c>
      <c r="CN102" s="55" t="str">
        <f t="shared" si="829"/>
        <v/>
      </c>
      <c r="CO102" s="55" t="str">
        <f t="shared" si="830"/>
        <v/>
      </c>
      <c r="CP102" s="56" t="str">
        <f>IFERROR(IF($Y$2="DAILY",DATE(B100,1,1)-WEEKDAY(DATE(B100,1,1))+39*7,DATE(CR102,1,1)-WEEKDAY(DATE(CR102,1,1))+39*7),"")</f>
        <v/>
      </c>
      <c r="CQ102" s="3"/>
      <c r="CR102" s="3" t="str">
        <f>B28</f>
        <v/>
      </c>
    </row>
    <row r="103" spans="1:96" ht="21" customHeight="1" x14ac:dyDescent="0.25">
      <c r="A103" s="48" t="str">
        <f>IFERROR(IF($Y$2="DAILY","","92-93"),"")</f>
        <v/>
      </c>
      <c r="B103" s="49" t="str">
        <f>IFERROR(IF($Y$2="DAILY","",$B$10+93),"")</f>
        <v/>
      </c>
      <c r="C103" s="57">
        <f t="shared" ref="C103" si="836">IF($Y$2="DAILY",4,"")</f>
        <v>4</v>
      </c>
      <c r="D103" s="54" t="str">
        <f>IFERROR(IF($Y$2="DAILY",CP102+1,IF(AND(MONTH(DATE(B103-1,2,29))=2,WEEKDAY(DATE(B103-1,1,1))=7),DATE(B103-1,12,30),"")),"")</f>
        <v/>
      </c>
      <c r="E103" s="55" t="str">
        <f>IFERROR(IF($Y$2="DAILY",D103+1,DATE(B103,1,1)-WEEKDAY(DATE(B103,1,1),1)+7),"")</f>
        <v/>
      </c>
      <c r="F103" s="55" t="str">
        <f t="shared" si="832"/>
        <v/>
      </c>
      <c r="G103" s="55" t="str">
        <f t="shared" si="832"/>
        <v/>
      </c>
      <c r="H103" s="55" t="str">
        <f t="shared" si="832"/>
        <v/>
      </c>
      <c r="I103" s="55" t="str">
        <f t="shared" si="832"/>
        <v/>
      </c>
      <c r="J103" s="55" t="str">
        <f t="shared" si="832"/>
        <v/>
      </c>
      <c r="K103" s="55" t="str">
        <f t="shared" ref="K103:BD103" si="837">IFERROR(IF($Y$2="DAILY",J103+1,J103+7),"")</f>
        <v/>
      </c>
      <c r="L103" s="55" t="str">
        <f t="shared" si="837"/>
        <v/>
      </c>
      <c r="M103" s="55" t="str">
        <f t="shared" si="837"/>
        <v/>
      </c>
      <c r="N103" s="55" t="str">
        <f t="shared" si="837"/>
        <v/>
      </c>
      <c r="O103" s="55" t="str">
        <f t="shared" si="837"/>
        <v/>
      </c>
      <c r="P103" s="55" t="str">
        <f t="shared" si="837"/>
        <v/>
      </c>
      <c r="Q103" s="55" t="str">
        <f t="shared" si="837"/>
        <v/>
      </c>
      <c r="R103" s="55" t="str">
        <f t="shared" si="837"/>
        <v/>
      </c>
      <c r="S103" s="55" t="str">
        <f t="shared" si="837"/>
        <v/>
      </c>
      <c r="T103" s="55" t="str">
        <f t="shared" si="837"/>
        <v/>
      </c>
      <c r="U103" s="55" t="str">
        <f t="shared" si="837"/>
        <v/>
      </c>
      <c r="V103" s="55" t="str">
        <f t="shared" si="837"/>
        <v/>
      </c>
      <c r="W103" s="55" t="str">
        <f t="shared" si="837"/>
        <v/>
      </c>
      <c r="X103" s="55" t="str">
        <f t="shared" si="837"/>
        <v/>
      </c>
      <c r="Y103" s="55" t="str">
        <f t="shared" si="837"/>
        <v/>
      </c>
      <c r="Z103" s="55" t="str">
        <f t="shared" si="837"/>
        <v/>
      </c>
      <c r="AA103" s="55" t="str">
        <f t="shared" si="837"/>
        <v/>
      </c>
      <c r="AB103" s="55" t="str">
        <f t="shared" si="837"/>
        <v/>
      </c>
      <c r="AC103" s="55" t="str">
        <f t="shared" si="837"/>
        <v/>
      </c>
      <c r="AD103" s="55" t="str">
        <f t="shared" si="837"/>
        <v/>
      </c>
      <c r="AE103" s="55" t="str">
        <f t="shared" si="837"/>
        <v/>
      </c>
      <c r="AF103" s="55" t="str">
        <f t="shared" si="837"/>
        <v/>
      </c>
      <c r="AG103" s="55" t="str">
        <f t="shared" si="837"/>
        <v/>
      </c>
      <c r="AH103" s="55" t="str">
        <f t="shared" si="837"/>
        <v/>
      </c>
      <c r="AI103" s="55" t="str">
        <f t="shared" si="837"/>
        <v/>
      </c>
      <c r="AJ103" s="55" t="str">
        <f t="shared" si="837"/>
        <v/>
      </c>
      <c r="AK103" s="55" t="str">
        <f t="shared" si="837"/>
        <v/>
      </c>
      <c r="AL103" s="55" t="str">
        <f t="shared" si="837"/>
        <v/>
      </c>
      <c r="AM103" s="55" t="str">
        <f t="shared" si="837"/>
        <v/>
      </c>
      <c r="AN103" s="55" t="str">
        <f t="shared" si="837"/>
        <v/>
      </c>
      <c r="AO103" s="55" t="str">
        <f t="shared" si="837"/>
        <v/>
      </c>
      <c r="AP103" s="55" t="str">
        <f t="shared" si="837"/>
        <v/>
      </c>
      <c r="AQ103" s="55" t="str">
        <f t="shared" si="837"/>
        <v/>
      </c>
      <c r="AR103" s="55" t="str">
        <f t="shared" si="837"/>
        <v/>
      </c>
      <c r="AS103" s="55" t="str">
        <f t="shared" si="837"/>
        <v/>
      </c>
      <c r="AT103" s="55" t="str">
        <f t="shared" si="837"/>
        <v/>
      </c>
      <c r="AU103" s="55" t="str">
        <f t="shared" si="837"/>
        <v/>
      </c>
      <c r="AV103" s="55" t="str">
        <f t="shared" si="837"/>
        <v/>
      </c>
      <c r="AW103" s="55" t="str">
        <f t="shared" si="837"/>
        <v/>
      </c>
      <c r="AX103" s="55" t="str">
        <f t="shared" si="837"/>
        <v/>
      </c>
      <c r="AY103" s="55" t="str">
        <f t="shared" si="837"/>
        <v/>
      </c>
      <c r="AZ103" s="55" t="str">
        <f t="shared" si="837"/>
        <v/>
      </c>
      <c r="BA103" s="55" t="str">
        <f t="shared" si="837"/>
        <v/>
      </c>
      <c r="BB103" s="55" t="str">
        <f t="shared" si="837"/>
        <v/>
      </c>
      <c r="BC103" s="55" t="str">
        <f t="shared" si="837"/>
        <v/>
      </c>
      <c r="BD103" s="55" t="str">
        <f t="shared" si="837"/>
        <v/>
      </c>
      <c r="BE103" s="55" t="str">
        <f>IFERROR(IF($Y$2="DAILY",BD103+1,""),"")</f>
        <v/>
      </c>
      <c r="BF103" s="55" t="str">
        <f t="shared" si="795"/>
        <v/>
      </c>
      <c r="BG103" s="55" t="str">
        <f t="shared" si="796"/>
        <v/>
      </c>
      <c r="BH103" s="55" t="str">
        <f t="shared" si="797"/>
        <v/>
      </c>
      <c r="BI103" s="55" t="str">
        <f t="shared" si="798"/>
        <v/>
      </c>
      <c r="BJ103" s="55" t="str">
        <f t="shared" si="799"/>
        <v/>
      </c>
      <c r="BK103" s="55" t="str">
        <f t="shared" si="800"/>
        <v/>
      </c>
      <c r="BL103" s="55" t="str">
        <f t="shared" si="801"/>
        <v/>
      </c>
      <c r="BM103" s="55" t="str">
        <f t="shared" si="802"/>
        <v/>
      </c>
      <c r="BN103" s="55" t="str">
        <f t="shared" si="803"/>
        <v/>
      </c>
      <c r="BO103" s="55" t="str">
        <f t="shared" si="804"/>
        <v/>
      </c>
      <c r="BP103" s="55" t="str">
        <f t="shared" si="805"/>
        <v/>
      </c>
      <c r="BQ103" s="55" t="str">
        <f t="shared" si="806"/>
        <v/>
      </c>
      <c r="BR103" s="55" t="str">
        <f t="shared" si="807"/>
        <v/>
      </c>
      <c r="BS103" s="55" t="str">
        <f t="shared" si="808"/>
        <v/>
      </c>
      <c r="BT103" s="55" t="str">
        <f t="shared" si="809"/>
        <v/>
      </c>
      <c r="BU103" s="55" t="str">
        <f t="shared" si="810"/>
        <v/>
      </c>
      <c r="BV103" s="55" t="str">
        <f t="shared" si="811"/>
        <v/>
      </c>
      <c r="BW103" s="55" t="str">
        <f t="shared" si="812"/>
        <v/>
      </c>
      <c r="BX103" s="55" t="str">
        <f t="shared" si="813"/>
        <v/>
      </c>
      <c r="BY103" s="55" t="str">
        <f t="shared" si="814"/>
        <v/>
      </c>
      <c r="BZ103" s="55" t="str">
        <f t="shared" si="815"/>
        <v/>
      </c>
      <c r="CA103" s="55" t="str">
        <f t="shared" si="816"/>
        <v/>
      </c>
      <c r="CB103" s="55" t="str">
        <f t="shared" si="817"/>
        <v/>
      </c>
      <c r="CC103" s="55" t="str">
        <f t="shared" si="818"/>
        <v/>
      </c>
      <c r="CD103" s="55" t="str">
        <f t="shared" si="819"/>
        <v/>
      </c>
      <c r="CE103" s="55" t="str">
        <f t="shared" si="820"/>
        <v/>
      </c>
      <c r="CF103" s="55" t="str">
        <f t="shared" si="821"/>
        <v/>
      </c>
      <c r="CG103" s="55" t="str">
        <f t="shared" si="822"/>
        <v/>
      </c>
      <c r="CH103" s="55" t="str">
        <f t="shared" si="823"/>
        <v/>
      </c>
      <c r="CI103" s="55" t="str">
        <f t="shared" si="824"/>
        <v/>
      </c>
      <c r="CJ103" s="55" t="str">
        <f t="shared" si="825"/>
        <v/>
      </c>
      <c r="CK103" s="55" t="str">
        <f t="shared" si="826"/>
        <v/>
      </c>
      <c r="CL103" s="55" t="str">
        <f t="shared" si="827"/>
        <v/>
      </c>
      <c r="CM103" s="55" t="str">
        <f t="shared" si="828"/>
        <v/>
      </c>
      <c r="CN103" s="55" t="str">
        <f t="shared" si="829"/>
        <v/>
      </c>
      <c r="CO103" s="55" t="str">
        <f t="shared" si="830"/>
        <v/>
      </c>
      <c r="CP103" s="56" t="str">
        <f>IFERROR(IF($Y$2="DAILY",DATE(B100,1,1)-WEEKDAY(DATE(B100,1,1))+52*7,DATE(CR103,1,1)-WEEKDAY(DATE(CR103,1,1))+52*7),"")</f>
        <v/>
      </c>
      <c r="CQ103" s="3"/>
      <c r="CR103" s="3" t="str">
        <f>B28</f>
        <v/>
      </c>
    </row>
    <row r="104" spans="1:96" ht="21" customHeight="1" x14ac:dyDescent="0.25">
      <c r="A104" s="48" t="str">
        <f>IFERROR(IF($Y$2="DAILY","","93-94"),"")</f>
        <v/>
      </c>
      <c r="B104" s="49" t="str">
        <f>IFERROR(IF($Y$2="DAILY","",$B$10+94),"")</f>
        <v/>
      </c>
      <c r="C104" s="58"/>
      <c r="D104" s="54" t="str">
        <f>IFERROR(IF($Y$2="DAILY",IF(AND(MONTH(DATE(B100,2,29))=2,WEEKDAY(DATE(B100,1,1))=7),DATE(B100,12,24),""),IF(AND(MONTH(DATE(B104-1,2,29))=2,WEEKDAY(DATE(B104-1,1,1))=7),DATE(B104-1,12,30),"")),"")</f>
        <v/>
      </c>
      <c r="E104" s="55" t="str">
        <f>IFERROR(IF($Y$2="DAILY",IF(AND(MONTH(DATE(B100,2,29))=2,WEEKDAY(DATE(B100,1,1))=7),DATE(B100,12,25),""),DATE(B104,1,1)-WEEKDAY(DATE(B104,1,1),1)+7),"")</f>
        <v/>
      </c>
      <c r="F104" s="55" t="str">
        <f>IFERROR(IF($Y$2="DAILY",IF(AND(MONTH(DATE(B100,2,29))=2,WEEKDAY(DATE(B100,1,1))=7),DATE(B100,12,26),""),E104+7),"")</f>
        <v/>
      </c>
      <c r="G104" s="55" t="str">
        <f>IFERROR(IF($Y$2="DAILY",IF(AND(MONTH(DATE(B100,2,29))=2,WEEKDAY(DATE(B100,1,1))=7),DATE(B100,12,27),""),F104+7),"")</f>
        <v/>
      </c>
      <c r="H104" s="55" t="str">
        <f>IFERROR(IF($Y$2="DAILY",IF(AND(MONTH(DATE(B100,2,29))=2,WEEKDAY(DATE(B100,1,1))=7),DATE(B100,12,28),""),G104+7),"")</f>
        <v/>
      </c>
      <c r="I104" s="55" t="str">
        <f>IFERROR(IF($Y$2="DAILY",IF(AND(MONTH(DATE(B100,2,29))=2,WEEKDAY(DATE(B100,1,1))=7),DATE(B100,12,29),""),H104+7),"")</f>
        <v/>
      </c>
      <c r="J104" s="55" t="str">
        <f>IFERROR(IF($Y$2="DAILY",IF(AND(MONTH(DATE(B100,2,29))=2,WEEKDAY(DATE(B100,1,1))=7),DATE(B100,12,30),""),I104+7),"")</f>
        <v/>
      </c>
      <c r="K104" s="55" t="str">
        <f>IFERROR(IF($Y$2="DAILY","",J104+7),"")</f>
        <v/>
      </c>
      <c r="L104" s="55" t="str">
        <f>IFERROR(IF($Y$2="DAILY","",K104+7),"")</f>
        <v/>
      </c>
      <c r="M104" s="55" t="str">
        <f t="shared" ref="M104:BD104" si="838">IFERROR(IF($Y$2="DAILY","",L104+7),"")</f>
        <v/>
      </c>
      <c r="N104" s="55" t="str">
        <f t="shared" si="838"/>
        <v/>
      </c>
      <c r="O104" s="55" t="str">
        <f t="shared" si="838"/>
        <v/>
      </c>
      <c r="P104" s="55" t="str">
        <f t="shared" si="838"/>
        <v/>
      </c>
      <c r="Q104" s="55" t="str">
        <f t="shared" si="838"/>
        <v/>
      </c>
      <c r="R104" s="55" t="str">
        <f t="shared" si="838"/>
        <v/>
      </c>
      <c r="S104" s="55" t="str">
        <f t="shared" si="838"/>
        <v/>
      </c>
      <c r="T104" s="55" t="str">
        <f t="shared" si="838"/>
        <v/>
      </c>
      <c r="U104" s="55" t="str">
        <f t="shared" si="838"/>
        <v/>
      </c>
      <c r="V104" s="55" t="str">
        <f t="shared" si="838"/>
        <v/>
      </c>
      <c r="W104" s="55" t="str">
        <f t="shared" si="838"/>
        <v/>
      </c>
      <c r="X104" s="55" t="str">
        <f t="shared" si="838"/>
        <v/>
      </c>
      <c r="Y104" s="55" t="str">
        <f t="shared" si="838"/>
        <v/>
      </c>
      <c r="Z104" s="55" t="str">
        <f t="shared" si="838"/>
        <v/>
      </c>
      <c r="AA104" s="55" t="str">
        <f t="shared" si="838"/>
        <v/>
      </c>
      <c r="AB104" s="55" t="str">
        <f t="shared" si="838"/>
        <v/>
      </c>
      <c r="AC104" s="55" t="str">
        <f t="shared" si="838"/>
        <v/>
      </c>
      <c r="AD104" s="55" t="str">
        <f t="shared" si="838"/>
        <v/>
      </c>
      <c r="AE104" s="55" t="str">
        <f t="shared" si="838"/>
        <v/>
      </c>
      <c r="AF104" s="55" t="str">
        <f t="shared" si="838"/>
        <v/>
      </c>
      <c r="AG104" s="55" t="str">
        <f t="shared" si="838"/>
        <v/>
      </c>
      <c r="AH104" s="55" t="str">
        <f t="shared" si="838"/>
        <v/>
      </c>
      <c r="AI104" s="55" t="str">
        <f t="shared" si="838"/>
        <v/>
      </c>
      <c r="AJ104" s="55" t="str">
        <f t="shared" si="838"/>
        <v/>
      </c>
      <c r="AK104" s="55" t="str">
        <f t="shared" si="838"/>
        <v/>
      </c>
      <c r="AL104" s="55" t="str">
        <f t="shared" si="838"/>
        <v/>
      </c>
      <c r="AM104" s="55" t="str">
        <f t="shared" si="838"/>
        <v/>
      </c>
      <c r="AN104" s="55" t="str">
        <f t="shared" si="838"/>
        <v/>
      </c>
      <c r="AO104" s="55" t="str">
        <f t="shared" si="838"/>
        <v/>
      </c>
      <c r="AP104" s="55" t="str">
        <f t="shared" si="838"/>
        <v/>
      </c>
      <c r="AQ104" s="55" t="str">
        <f t="shared" si="838"/>
        <v/>
      </c>
      <c r="AR104" s="55" t="str">
        <f t="shared" si="838"/>
        <v/>
      </c>
      <c r="AS104" s="55" t="str">
        <f t="shared" si="838"/>
        <v/>
      </c>
      <c r="AT104" s="55" t="str">
        <f t="shared" si="838"/>
        <v/>
      </c>
      <c r="AU104" s="55" t="str">
        <f t="shared" si="838"/>
        <v/>
      </c>
      <c r="AV104" s="55" t="str">
        <f t="shared" si="838"/>
        <v/>
      </c>
      <c r="AW104" s="55" t="str">
        <f t="shared" si="838"/>
        <v/>
      </c>
      <c r="AX104" s="55" t="str">
        <f t="shared" si="838"/>
        <v/>
      </c>
      <c r="AY104" s="55" t="str">
        <f t="shared" si="838"/>
        <v/>
      </c>
      <c r="AZ104" s="55" t="str">
        <f t="shared" si="838"/>
        <v/>
      </c>
      <c r="BA104" s="55" t="str">
        <f t="shared" si="838"/>
        <v/>
      </c>
      <c r="BB104" s="55" t="str">
        <f t="shared" si="838"/>
        <v/>
      </c>
      <c r="BC104" s="55" t="str">
        <f t="shared" si="838"/>
        <v/>
      </c>
      <c r="BD104" s="55" t="str">
        <f t="shared" si="838"/>
        <v/>
      </c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6"/>
      <c r="CQ104" s="3"/>
      <c r="CR104" s="3" t="str">
        <f>B28</f>
        <v/>
      </c>
    </row>
    <row r="105" spans="1:96" ht="21" customHeight="1" x14ac:dyDescent="0.25">
      <c r="A105" s="48" t="str">
        <f>IFERROR(IF($Y$2="DAILY","18-19","94-95"),"")</f>
        <v>18-19</v>
      </c>
      <c r="B105" s="49" t="str">
        <f>IFERROR(IF($Y$2="DAILY",$B$10+19,$B$10+95),"")</f>
        <v/>
      </c>
      <c r="C105" s="57">
        <f t="shared" ref="C105" si="839">IF($Y$2="DAILY",1,"")</f>
        <v>1</v>
      </c>
      <c r="D105" s="54" t="str">
        <f>IFERROR(IF($Y$2="DAILY",DATE(B105,1,1)-WEEKDAY(DATE(B105,1,1),1)+1,IF(AND(MONTH(DATE(B105-1,2,29))=2,WEEKDAY(DATE(B105-1,1,1))=7),DATE(B105-1,12,30),"")),"")</f>
        <v/>
      </c>
      <c r="E105" s="55" t="str">
        <f>IFERROR(IF($Y$2="DAILY",DATE(B105,1,1)-WEEKDAY(DATE(B105,1,1),1)+2,DATE(B105,1,1)-WEEKDAY(DATE(B105,1,1),1)+7),"")</f>
        <v/>
      </c>
      <c r="F105" s="55" t="str">
        <f>IFERROR(IF($Y$2="DAILY",DATE(B105,1,1)-WEEKDAY(DATE(B105,1,1),1)+3,E105+7),"")</f>
        <v/>
      </c>
      <c r="G105" s="55" t="str">
        <f>IFERROR(IF($Y$2="DAILY",DATE(B105,1,1)-WEEKDAY(DATE(B105,1,1),1)+4,F105+7),"")</f>
        <v/>
      </c>
      <c r="H105" s="55" t="str">
        <f>IFERROR(IF($Y$2="DAILY",DATE(B105,1,1)-WEEKDAY(DATE(B105,1,1),1)+5,G105+7),"")</f>
        <v/>
      </c>
      <c r="I105" s="55" t="str">
        <f>IFERROR(IF($Y$2="DAILY",DATE(B105,1,1)-WEEKDAY(DATE(B105,1,1),1)+6,H105+7),"")</f>
        <v/>
      </c>
      <c r="J105" s="55" t="str">
        <f>IFERROR(IF($Y$2="DAILY",DATE(B105,1,1)-WEEKDAY(DATE(B105,1,1),1)+7,I105+7),"")</f>
        <v/>
      </c>
      <c r="K105" s="55" t="str">
        <f t="shared" ref="K105:BD105" si="840">IFERROR(IF($Y$2="DAILY",J105+1,J105+7),"")</f>
        <v/>
      </c>
      <c r="L105" s="55" t="str">
        <f t="shared" si="840"/>
        <v/>
      </c>
      <c r="M105" s="55" t="str">
        <f t="shared" si="840"/>
        <v/>
      </c>
      <c r="N105" s="55" t="str">
        <f t="shared" si="840"/>
        <v/>
      </c>
      <c r="O105" s="55" t="str">
        <f t="shared" si="840"/>
        <v/>
      </c>
      <c r="P105" s="55" t="str">
        <f t="shared" si="840"/>
        <v/>
      </c>
      <c r="Q105" s="55" t="str">
        <f t="shared" si="840"/>
        <v/>
      </c>
      <c r="R105" s="55" t="str">
        <f t="shared" si="840"/>
        <v/>
      </c>
      <c r="S105" s="55" t="str">
        <f t="shared" si="840"/>
        <v/>
      </c>
      <c r="T105" s="55" t="str">
        <f t="shared" si="840"/>
        <v/>
      </c>
      <c r="U105" s="55" t="str">
        <f t="shared" si="840"/>
        <v/>
      </c>
      <c r="V105" s="55" t="str">
        <f t="shared" si="840"/>
        <v/>
      </c>
      <c r="W105" s="55" t="str">
        <f t="shared" si="840"/>
        <v/>
      </c>
      <c r="X105" s="55" t="str">
        <f t="shared" si="840"/>
        <v/>
      </c>
      <c r="Y105" s="55" t="str">
        <f t="shared" si="840"/>
        <v/>
      </c>
      <c r="Z105" s="55" t="str">
        <f t="shared" si="840"/>
        <v/>
      </c>
      <c r="AA105" s="55" t="str">
        <f t="shared" si="840"/>
        <v/>
      </c>
      <c r="AB105" s="55" t="str">
        <f t="shared" si="840"/>
        <v/>
      </c>
      <c r="AC105" s="55" t="str">
        <f t="shared" si="840"/>
        <v/>
      </c>
      <c r="AD105" s="55" t="str">
        <f t="shared" si="840"/>
        <v/>
      </c>
      <c r="AE105" s="55" t="str">
        <f t="shared" si="840"/>
        <v/>
      </c>
      <c r="AF105" s="55" t="str">
        <f t="shared" si="840"/>
        <v/>
      </c>
      <c r="AG105" s="55" t="str">
        <f t="shared" si="840"/>
        <v/>
      </c>
      <c r="AH105" s="55" t="str">
        <f t="shared" si="840"/>
        <v/>
      </c>
      <c r="AI105" s="55" t="str">
        <f t="shared" si="840"/>
        <v/>
      </c>
      <c r="AJ105" s="55" t="str">
        <f t="shared" si="840"/>
        <v/>
      </c>
      <c r="AK105" s="55" t="str">
        <f t="shared" si="840"/>
        <v/>
      </c>
      <c r="AL105" s="55" t="str">
        <f t="shared" si="840"/>
        <v/>
      </c>
      <c r="AM105" s="55" t="str">
        <f t="shared" si="840"/>
        <v/>
      </c>
      <c r="AN105" s="55" t="str">
        <f t="shared" si="840"/>
        <v/>
      </c>
      <c r="AO105" s="55" t="str">
        <f t="shared" si="840"/>
        <v/>
      </c>
      <c r="AP105" s="55" t="str">
        <f t="shared" si="840"/>
        <v/>
      </c>
      <c r="AQ105" s="55" t="str">
        <f t="shared" si="840"/>
        <v/>
      </c>
      <c r="AR105" s="55" t="str">
        <f t="shared" si="840"/>
        <v/>
      </c>
      <c r="AS105" s="55" t="str">
        <f t="shared" si="840"/>
        <v/>
      </c>
      <c r="AT105" s="55" t="str">
        <f t="shared" si="840"/>
        <v/>
      </c>
      <c r="AU105" s="55" t="str">
        <f t="shared" si="840"/>
        <v/>
      </c>
      <c r="AV105" s="55" t="str">
        <f t="shared" si="840"/>
        <v/>
      </c>
      <c r="AW105" s="55" t="str">
        <f t="shared" si="840"/>
        <v/>
      </c>
      <c r="AX105" s="55" t="str">
        <f t="shared" si="840"/>
        <v/>
      </c>
      <c r="AY105" s="55" t="str">
        <f t="shared" si="840"/>
        <v/>
      </c>
      <c r="AZ105" s="55" t="str">
        <f t="shared" si="840"/>
        <v/>
      </c>
      <c r="BA105" s="55" t="str">
        <f t="shared" si="840"/>
        <v/>
      </c>
      <c r="BB105" s="55" t="str">
        <f t="shared" si="840"/>
        <v/>
      </c>
      <c r="BC105" s="55" t="str">
        <f t="shared" si="840"/>
        <v/>
      </c>
      <c r="BD105" s="55" t="str">
        <f t="shared" si="840"/>
        <v/>
      </c>
      <c r="BE105" s="55" t="str">
        <f>IFERROR(IF($Y$2="DAILY",BD105+1,""),"")</f>
        <v/>
      </c>
      <c r="BF105" s="55" t="str">
        <f t="shared" ref="BF105:BF108" si="841">IFERROR(BE105+1,"")</f>
        <v/>
      </c>
      <c r="BG105" s="55" t="str">
        <f t="shared" ref="BG105:BG108" si="842">IFERROR(BF105+1,"")</f>
        <v/>
      </c>
      <c r="BH105" s="55" t="str">
        <f t="shared" ref="BH105:BH108" si="843">IFERROR(BG105+1,"")</f>
        <v/>
      </c>
      <c r="BI105" s="55" t="str">
        <f t="shared" ref="BI105:BI108" si="844">IFERROR(BH105+1,"")</f>
        <v/>
      </c>
      <c r="BJ105" s="55" t="str">
        <f t="shared" ref="BJ105:BJ108" si="845">IFERROR(BI105+1,"")</f>
        <v/>
      </c>
      <c r="BK105" s="55" t="str">
        <f t="shared" ref="BK105:BK108" si="846">IFERROR(BJ105+1,"")</f>
        <v/>
      </c>
      <c r="BL105" s="55" t="str">
        <f t="shared" ref="BL105:BL108" si="847">IFERROR(BK105+1,"")</f>
        <v/>
      </c>
      <c r="BM105" s="55" t="str">
        <f t="shared" ref="BM105:BM108" si="848">IFERROR(BL105+1,"")</f>
        <v/>
      </c>
      <c r="BN105" s="55" t="str">
        <f t="shared" ref="BN105:BN108" si="849">IFERROR(BM105+1,"")</f>
        <v/>
      </c>
      <c r="BO105" s="55" t="str">
        <f t="shared" ref="BO105:BO108" si="850">IFERROR(BN105+1,"")</f>
        <v/>
      </c>
      <c r="BP105" s="55" t="str">
        <f t="shared" ref="BP105:BP108" si="851">IFERROR(BO105+1,"")</f>
        <v/>
      </c>
      <c r="BQ105" s="55" t="str">
        <f t="shared" ref="BQ105:BQ108" si="852">IFERROR(BP105+1,"")</f>
        <v/>
      </c>
      <c r="BR105" s="55" t="str">
        <f t="shared" ref="BR105:BR108" si="853">IFERROR(BQ105+1,"")</f>
        <v/>
      </c>
      <c r="BS105" s="55" t="str">
        <f t="shared" ref="BS105:BS108" si="854">IFERROR(BR105+1,"")</f>
        <v/>
      </c>
      <c r="BT105" s="55" t="str">
        <f t="shared" ref="BT105:BT108" si="855">IFERROR(BS105+1,"")</f>
        <v/>
      </c>
      <c r="BU105" s="55" t="str">
        <f t="shared" ref="BU105:BU108" si="856">IFERROR(BT105+1,"")</f>
        <v/>
      </c>
      <c r="BV105" s="55" t="str">
        <f t="shared" ref="BV105:BV108" si="857">IFERROR(BU105+1,"")</f>
        <v/>
      </c>
      <c r="BW105" s="55" t="str">
        <f t="shared" ref="BW105:BW108" si="858">IFERROR(BV105+1,"")</f>
        <v/>
      </c>
      <c r="BX105" s="55" t="str">
        <f t="shared" ref="BX105:BX108" si="859">IFERROR(BW105+1,"")</f>
        <v/>
      </c>
      <c r="BY105" s="55" t="str">
        <f t="shared" ref="BY105:BY108" si="860">IFERROR(BX105+1,"")</f>
        <v/>
      </c>
      <c r="BZ105" s="55" t="str">
        <f t="shared" ref="BZ105:BZ108" si="861">IFERROR(BY105+1,"")</f>
        <v/>
      </c>
      <c r="CA105" s="55" t="str">
        <f t="shared" ref="CA105:CA108" si="862">IFERROR(BZ105+1,"")</f>
        <v/>
      </c>
      <c r="CB105" s="55" t="str">
        <f t="shared" ref="CB105:CB108" si="863">IFERROR(CA105+1,"")</f>
        <v/>
      </c>
      <c r="CC105" s="55" t="str">
        <f t="shared" ref="CC105:CC108" si="864">IFERROR(CB105+1,"")</f>
        <v/>
      </c>
      <c r="CD105" s="55" t="str">
        <f t="shared" ref="CD105:CD108" si="865">IFERROR(CC105+1,"")</f>
        <v/>
      </c>
      <c r="CE105" s="55" t="str">
        <f t="shared" ref="CE105:CE108" si="866">IFERROR(CD105+1,"")</f>
        <v/>
      </c>
      <c r="CF105" s="55" t="str">
        <f t="shared" ref="CF105:CF108" si="867">IFERROR(CE105+1,"")</f>
        <v/>
      </c>
      <c r="CG105" s="55" t="str">
        <f t="shared" ref="CG105:CG108" si="868">IFERROR(CF105+1,"")</f>
        <v/>
      </c>
      <c r="CH105" s="55" t="str">
        <f t="shared" ref="CH105:CH108" si="869">IFERROR(CG105+1,"")</f>
        <v/>
      </c>
      <c r="CI105" s="55" t="str">
        <f t="shared" ref="CI105:CI108" si="870">IFERROR(CH105+1,"")</f>
        <v/>
      </c>
      <c r="CJ105" s="55" t="str">
        <f t="shared" ref="CJ105:CJ108" si="871">IFERROR(CI105+1,"")</f>
        <v/>
      </c>
      <c r="CK105" s="55" t="str">
        <f t="shared" ref="CK105:CK108" si="872">IFERROR(CJ105+1,"")</f>
        <v/>
      </c>
      <c r="CL105" s="55" t="str">
        <f t="shared" ref="CL105:CL108" si="873">IFERROR(CK105+1,"")</f>
        <v/>
      </c>
      <c r="CM105" s="55" t="str">
        <f t="shared" ref="CM105:CM108" si="874">IFERROR(CL105+1,"")</f>
        <v/>
      </c>
      <c r="CN105" s="55" t="str">
        <f t="shared" ref="CN105:CN108" si="875">IFERROR(CM105+1,"")</f>
        <v/>
      </c>
      <c r="CO105" s="55" t="str">
        <f t="shared" ref="CO105:CO108" si="876">IFERROR(CN105+1,"")</f>
        <v/>
      </c>
      <c r="CP105" s="56" t="str">
        <f>IFERROR(IF($Y$2="DAILY",DATE(B105,1,1)-WEEKDAY(DATE(B105,1,1))+13*7,DATE(CR105,1,1)-WEEKDAY(DATE(CR105,1,1))+13*7),"")</f>
        <v/>
      </c>
      <c r="CQ105" s="3"/>
      <c r="CR105" s="3" t="str">
        <f>B29</f>
        <v/>
      </c>
    </row>
    <row r="106" spans="1:96" ht="21" customHeight="1" x14ac:dyDescent="0.25">
      <c r="A106" s="48" t="str">
        <f>IFERROR(IF($Y$2="DAILY","","95-96"),"")</f>
        <v/>
      </c>
      <c r="B106" s="49" t="str">
        <f>IFERROR(IF($Y$2="DAILY","",$B$10+96),"")</f>
        <v/>
      </c>
      <c r="C106" s="57">
        <f t="shared" ref="C106" si="877">IF($Y$2="DAILY",2,"")</f>
        <v>2</v>
      </c>
      <c r="D106" s="54" t="str">
        <f>IFERROR(IF($Y$2="DAILY",CP105+1,IF(AND(MONTH(DATE(B106-1,2,29))=2,WEEKDAY(DATE(B106-1,1,1))=7),DATE(B106-1,12,30),"")),"")</f>
        <v/>
      </c>
      <c r="E106" s="55" t="str">
        <f>IFERROR(IF($Y$2="DAILY",D106+1,DATE(B106,1,1)-WEEKDAY(DATE(B106,1,1),1)+7),"")</f>
        <v/>
      </c>
      <c r="F106" s="55" t="str">
        <f t="shared" ref="F106:J108" si="878">IFERROR(IF($Y$2="DAILY",E106+1,E106+7),"")</f>
        <v/>
      </c>
      <c r="G106" s="55" t="str">
        <f t="shared" si="878"/>
        <v/>
      </c>
      <c r="H106" s="55" t="str">
        <f t="shared" si="878"/>
        <v/>
      </c>
      <c r="I106" s="55" t="str">
        <f t="shared" si="878"/>
        <v/>
      </c>
      <c r="J106" s="55" t="str">
        <f t="shared" si="878"/>
        <v/>
      </c>
      <c r="K106" s="55" t="str">
        <f t="shared" ref="K106:BD106" si="879">IFERROR(IF($Y$2="DAILY",J106+1,J106+7),"")</f>
        <v/>
      </c>
      <c r="L106" s="55" t="str">
        <f t="shared" si="879"/>
        <v/>
      </c>
      <c r="M106" s="55" t="str">
        <f t="shared" si="879"/>
        <v/>
      </c>
      <c r="N106" s="55" t="str">
        <f t="shared" si="879"/>
        <v/>
      </c>
      <c r="O106" s="55" t="str">
        <f t="shared" si="879"/>
        <v/>
      </c>
      <c r="P106" s="55" t="str">
        <f t="shared" si="879"/>
        <v/>
      </c>
      <c r="Q106" s="55" t="str">
        <f t="shared" si="879"/>
        <v/>
      </c>
      <c r="R106" s="55" t="str">
        <f t="shared" si="879"/>
        <v/>
      </c>
      <c r="S106" s="55" t="str">
        <f t="shared" si="879"/>
        <v/>
      </c>
      <c r="T106" s="55" t="str">
        <f t="shared" si="879"/>
        <v/>
      </c>
      <c r="U106" s="55" t="str">
        <f t="shared" si="879"/>
        <v/>
      </c>
      <c r="V106" s="55" t="str">
        <f t="shared" si="879"/>
        <v/>
      </c>
      <c r="W106" s="55" t="str">
        <f t="shared" si="879"/>
        <v/>
      </c>
      <c r="X106" s="55" t="str">
        <f t="shared" si="879"/>
        <v/>
      </c>
      <c r="Y106" s="55" t="str">
        <f t="shared" si="879"/>
        <v/>
      </c>
      <c r="Z106" s="55" t="str">
        <f t="shared" si="879"/>
        <v/>
      </c>
      <c r="AA106" s="55" t="str">
        <f t="shared" si="879"/>
        <v/>
      </c>
      <c r="AB106" s="55" t="str">
        <f t="shared" si="879"/>
        <v/>
      </c>
      <c r="AC106" s="55" t="str">
        <f t="shared" si="879"/>
        <v/>
      </c>
      <c r="AD106" s="55" t="str">
        <f t="shared" si="879"/>
        <v/>
      </c>
      <c r="AE106" s="55" t="str">
        <f t="shared" si="879"/>
        <v/>
      </c>
      <c r="AF106" s="55" t="str">
        <f t="shared" si="879"/>
        <v/>
      </c>
      <c r="AG106" s="55" t="str">
        <f t="shared" si="879"/>
        <v/>
      </c>
      <c r="AH106" s="55" t="str">
        <f t="shared" si="879"/>
        <v/>
      </c>
      <c r="AI106" s="55" t="str">
        <f t="shared" si="879"/>
        <v/>
      </c>
      <c r="AJ106" s="55" t="str">
        <f t="shared" si="879"/>
        <v/>
      </c>
      <c r="AK106" s="55" t="str">
        <f t="shared" si="879"/>
        <v/>
      </c>
      <c r="AL106" s="55" t="str">
        <f t="shared" si="879"/>
        <v/>
      </c>
      <c r="AM106" s="55" t="str">
        <f t="shared" si="879"/>
        <v/>
      </c>
      <c r="AN106" s="55" t="str">
        <f t="shared" si="879"/>
        <v/>
      </c>
      <c r="AO106" s="55" t="str">
        <f t="shared" si="879"/>
        <v/>
      </c>
      <c r="AP106" s="55" t="str">
        <f t="shared" si="879"/>
        <v/>
      </c>
      <c r="AQ106" s="55" t="str">
        <f t="shared" si="879"/>
        <v/>
      </c>
      <c r="AR106" s="55" t="str">
        <f t="shared" si="879"/>
        <v/>
      </c>
      <c r="AS106" s="55" t="str">
        <f t="shared" si="879"/>
        <v/>
      </c>
      <c r="AT106" s="55" t="str">
        <f t="shared" si="879"/>
        <v/>
      </c>
      <c r="AU106" s="55" t="str">
        <f t="shared" si="879"/>
        <v/>
      </c>
      <c r="AV106" s="55" t="str">
        <f t="shared" si="879"/>
        <v/>
      </c>
      <c r="AW106" s="55" t="str">
        <f t="shared" si="879"/>
        <v/>
      </c>
      <c r="AX106" s="55" t="str">
        <f t="shared" si="879"/>
        <v/>
      </c>
      <c r="AY106" s="55" t="str">
        <f t="shared" si="879"/>
        <v/>
      </c>
      <c r="AZ106" s="55" t="str">
        <f t="shared" si="879"/>
        <v/>
      </c>
      <c r="BA106" s="55" t="str">
        <f t="shared" si="879"/>
        <v/>
      </c>
      <c r="BB106" s="55" t="str">
        <f t="shared" si="879"/>
        <v/>
      </c>
      <c r="BC106" s="55" t="str">
        <f t="shared" si="879"/>
        <v/>
      </c>
      <c r="BD106" s="55" t="str">
        <f t="shared" si="879"/>
        <v/>
      </c>
      <c r="BE106" s="55" t="str">
        <f>IFERROR(IF($Y$2="DAILY",BD106+1,""),"")</f>
        <v/>
      </c>
      <c r="BF106" s="55" t="str">
        <f t="shared" si="841"/>
        <v/>
      </c>
      <c r="BG106" s="55" t="str">
        <f t="shared" si="842"/>
        <v/>
      </c>
      <c r="BH106" s="55" t="str">
        <f t="shared" si="843"/>
        <v/>
      </c>
      <c r="BI106" s="55" t="str">
        <f t="shared" si="844"/>
        <v/>
      </c>
      <c r="BJ106" s="55" t="str">
        <f t="shared" si="845"/>
        <v/>
      </c>
      <c r="BK106" s="55" t="str">
        <f t="shared" si="846"/>
        <v/>
      </c>
      <c r="BL106" s="55" t="str">
        <f t="shared" si="847"/>
        <v/>
      </c>
      <c r="BM106" s="55" t="str">
        <f t="shared" si="848"/>
        <v/>
      </c>
      <c r="BN106" s="55" t="str">
        <f t="shared" si="849"/>
        <v/>
      </c>
      <c r="BO106" s="55" t="str">
        <f t="shared" si="850"/>
        <v/>
      </c>
      <c r="BP106" s="55" t="str">
        <f t="shared" si="851"/>
        <v/>
      </c>
      <c r="BQ106" s="55" t="str">
        <f t="shared" si="852"/>
        <v/>
      </c>
      <c r="BR106" s="55" t="str">
        <f t="shared" si="853"/>
        <v/>
      </c>
      <c r="BS106" s="55" t="str">
        <f t="shared" si="854"/>
        <v/>
      </c>
      <c r="BT106" s="55" t="str">
        <f t="shared" si="855"/>
        <v/>
      </c>
      <c r="BU106" s="55" t="str">
        <f t="shared" si="856"/>
        <v/>
      </c>
      <c r="BV106" s="55" t="str">
        <f t="shared" si="857"/>
        <v/>
      </c>
      <c r="BW106" s="55" t="str">
        <f t="shared" si="858"/>
        <v/>
      </c>
      <c r="BX106" s="55" t="str">
        <f t="shared" si="859"/>
        <v/>
      </c>
      <c r="BY106" s="55" t="str">
        <f t="shared" si="860"/>
        <v/>
      </c>
      <c r="BZ106" s="55" t="str">
        <f t="shared" si="861"/>
        <v/>
      </c>
      <c r="CA106" s="55" t="str">
        <f t="shared" si="862"/>
        <v/>
      </c>
      <c r="CB106" s="55" t="str">
        <f t="shared" si="863"/>
        <v/>
      </c>
      <c r="CC106" s="55" t="str">
        <f t="shared" si="864"/>
        <v/>
      </c>
      <c r="CD106" s="55" t="str">
        <f t="shared" si="865"/>
        <v/>
      </c>
      <c r="CE106" s="55" t="str">
        <f t="shared" si="866"/>
        <v/>
      </c>
      <c r="CF106" s="55" t="str">
        <f t="shared" si="867"/>
        <v/>
      </c>
      <c r="CG106" s="55" t="str">
        <f t="shared" si="868"/>
        <v/>
      </c>
      <c r="CH106" s="55" t="str">
        <f t="shared" si="869"/>
        <v/>
      </c>
      <c r="CI106" s="55" t="str">
        <f t="shared" si="870"/>
        <v/>
      </c>
      <c r="CJ106" s="55" t="str">
        <f t="shared" si="871"/>
        <v/>
      </c>
      <c r="CK106" s="55" t="str">
        <f t="shared" si="872"/>
        <v/>
      </c>
      <c r="CL106" s="55" t="str">
        <f t="shared" si="873"/>
        <v/>
      </c>
      <c r="CM106" s="55" t="str">
        <f t="shared" si="874"/>
        <v/>
      </c>
      <c r="CN106" s="55" t="str">
        <f t="shared" si="875"/>
        <v/>
      </c>
      <c r="CO106" s="55" t="str">
        <f t="shared" si="876"/>
        <v/>
      </c>
      <c r="CP106" s="56" t="str">
        <f>IFERROR(IF($Y$2="DAILY",DATE(B105,1,1)-WEEKDAY(DATE(B105,1,1))+26*7,DATE(CR106,1,1)-WEEKDAY(DATE(CR106,1,1))+26*7),"")</f>
        <v/>
      </c>
      <c r="CQ106" s="3"/>
      <c r="CR106" s="3" t="str">
        <f>B29</f>
        <v/>
      </c>
    </row>
    <row r="107" spans="1:96" ht="21" customHeight="1" x14ac:dyDescent="0.25">
      <c r="A107" s="48" t="str">
        <f>IFERROR(IF($Y$2="DAILY","","96-97"),"")</f>
        <v/>
      </c>
      <c r="B107" s="49" t="str">
        <f>IFERROR(IF($Y$2="DAILY","",$B$10+97),"")</f>
        <v/>
      </c>
      <c r="C107" s="57">
        <f t="shared" ref="C107" si="880">IF($Y$2="DAILY",3,"")</f>
        <v>3</v>
      </c>
      <c r="D107" s="54" t="str">
        <f>IFERROR(IF($Y$2="DAILY",CP106+1,IF(AND(MONTH(DATE(B107-1,2,29))=2,WEEKDAY(DATE(B107-1,1,1))=7),DATE(B107-1,12,30),"")),"")</f>
        <v/>
      </c>
      <c r="E107" s="55" t="str">
        <f>IFERROR(IF($Y$2="DAILY",D107+1,DATE(B107,1,1)-WEEKDAY(DATE(B107,1,1),1)+7),"")</f>
        <v/>
      </c>
      <c r="F107" s="55" t="str">
        <f t="shared" si="878"/>
        <v/>
      </c>
      <c r="G107" s="55" t="str">
        <f t="shared" si="878"/>
        <v/>
      </c>
      <c r="H107" s="55" t="str">
        <f t="shared" si="878"/>
        <v/>
      </c>
      <c r="I107" s="55" t="str">
        <f t="shared" si="878"/>
        <v/>
      </c>
      <c r="J107" s="55" t="str">
        <f t="shared" si="878"/>
        <v/>
      </c>
      <c r="K107" s="55" t="str">
        <f t="shared" ref="K107:BD107" si="881">IFERROR(IF($Y$2="DAILY",J107+1,J107+7),"")</f>
        <v/>
      </c>
      <c r="L107" s="55" t="str">
        <f t="shared" si="881"/>
        <v/>
      </c>
      <c r="M107" s="55" t="str">
        <f t="shared" si="881"/>
        <v/>
      </c>
      <c r="N107" s="55" t="str">
        <f t="shared" si="881"/>
        <v/>
      </c>
      <c r="O107" s="55" t="str">
        <f t="shared" si="881"/>
        <v/>
      </c>
      <c r="P107" s="55" t="str">
        <f t="shared" si="881"/>
        <v/>
      </c>
      <c r="Q107" s="55" t="str">
        <f t="shared" si="881"/>
        <v/>
      </c>
      <c r="R107" s="55" t="str">
        <f t="shared" si="881"/>
        <v/>
      </c>
      <c r="S107" s="55" t="str">
        <f t="shared" si="881"/>
        <v/>
      </c>
      <c r="T107" s="55" t="str">
        <f t="shared" si="881"/>
        <v/>
      </c>
      <c r="U107" s="55" t="str">
        <f t="shared" si="881"/>
        <v/>
      </c>
      <c r="V107" s="55" t="str">
        <f t="shared" si="881"/>
        <v/>
      </c>
      <c r="W107" s="55" t="str">
        <f t="shared" si="881"/>
        <v/>
      </c>
      <c r="X107" s="55" t="str">
        <f t="shared" si="881"/>
        <v/>
      </c>
      <c r="Y107" s="55" t="str">
        <f t="shared" si="881"/>
        <v/>
      </c>
      <c r="Z107" s="55" t="str">
        <f t="shared" si="881"/>
        <v/>
      </c>
      <c r="AA107" s="55" t="str">
        <f t="shared" si="881"/>
        <v/>
      </c>
      <c r="AB107" s="55" t="str">
        <f t="shared" si="881"/>
        <v/>
      </c>
      <c r="AC107" s="55" t="str">
        <f t="shared" si="881"/>
        <v/>
      </c>
      <c r="AD107" s="55" t="str">
        <f t="shared" si="881"/>
        <v/>
      </c>
      <c r="AE107" s="55" t="str">
        <f t="shared" si="881"/>
        <v/>
      </c>
      <c r="AF107" s="55" t="str">
        <f t="shared" si="881"/>
        <v/>
      </c>
      <c r="AG107" s="55" t="str">
        <f t="shared" si="881"/>
        <v/>
      </c>
      <c r="AH107" s="55" t="str">
        <f t="shared" si="881"/>
        <v/>
      </c>
      <c r="AI107" s="55" t="str">
        <f t="shared" si="881"/>
        <v/>
      </c>
      <c r="AJ107" s="55" t="str">
        <f t="shared" si="881"/>
        <v/>
      </c>
      <c r="AK107" s="55" t="str">
        <f t="shared" si="881"/>
        <v/>
      </c>
      <c r="AL107" s="55" t="str">
        <f t="shared" si="881"/>
        <v/>
      </c>
      <c r="AM107" s="55" t="str">
        <f t="shared" si="881"/>
        <v/>
      </c>
      <c r="AN107" s="55" t="str">
        <f t="shared" si="881"/>
        <v/>
      </c>
      <c r="AO107" s="55" t="str">
        <f t="shared" si="881"/>
        <v/>
      </c>
      <c r="AP107" s="55" t="str">
        <f t="shared" si="881"/>
        <v/>
      </c>
      <c r="AQ107" s="55" t="str">
        <f t="shared" si="881"/>
        <v/>
      </c>
      <c r="AR107" s="55" t="str">
        <f t="shared" si="881"/>
        <v/>
      </c>
      <c r="AS107" s="55" t="str">
        <f t="shared" si="881"/>
        <v/>
      </c>
      <c r="AT107" s="55" t="str">
        <f t="shared" si="881"/>
        <v/>
      </c>
      <c r="AU107" s="55" t="str">
        <f t="shared" si="881"/>
        <v/>
      </c>
      <c r="AV107" s="55" t="str">
        <f t="shared" si="881"/>
        <v/>
      </c>
      <c r="AW107" s="55" t="str">
        <f t="shared" si="881"/>
        <v/>
      </c>
      <c r="AX107" s="55" t="str">
        <f t="shared" si="881"/>
        <v/>
      </c>
      <c r="AY107" s="55" t="str">
        <f t="shared" si="881"/>
        <v/>
      </c>
      <c r="AZ107" s="55" t="str">
        <f t="shared" si="881"/>
        <v/>
      </c>
      <c r="BA107" s="55" t="str">
        <f t="shared" si="881"/>
        <v/>
      </c>
      <c r="BB107" s="55" t="str">
        <f t="shared" si="881"/>
        <v/>
      </c>
      <c r="BC107" s="55" t="str">
        <f t="shared" si="881"/>
        <v/>
      </c>
      <c r="BD107" s="55" t="str">
        <f t="shared" si="881"/>
        <v/>
      </c>
      <c r="BE107" s="55" t="str">
        <f>IFERROR(IF($Y$2="DAILY",BD107+1,""),"")</f>
        <v/>
      </c>
      <c r="BF107" s="55" t="str">
        <f t="shared" si="841"/>
        <v/>
      </c>
      <c r="BG107" s="55" t="str">
        <f t="shared" si="842"/>
        <v/>
      </c>
      <c r="BH107" s="55" t="str">
        <f t="shared" si="843"/>
        <v/>
      </c>
      <c r="BI107" s="55" t="str">
        <f t="shared" si="844"/>
        <v/>
      </c>
      <c r="BJ107" s="55" t="str">
        <f t="shared" si="845"/>
        <v/>
      </c>
      <c r="BK107" s="55" t="str">
        <f t="shared" si="846"/>
        <v/>
      </c>
      <c r="BL107" s="55" t="str">
        <f t="shared" si="847"/>
        <v/>
      </c>
      <c r="BM107" s="55" t="str">
        <f t="shared" si="848"/>
        <v/>
      </c>
      <c r="BN107" s="55" t="str">
        <f t="shared" si="849"/>
        <v/>
      </c>
      <c r="BO107" s="55" t="str">
        <f t="shared" si="850"/>
        <v/>
      </c>
      <c r="BP107" s="55" t="str">
        <f t="shared" si="851"/>
        <v/>
      </c>
      <c r="BQ107" s="55" t="str">
        <f t="shared" si="852"/>
        <v/>
      </c>
      <c r="BR107" s="55" t="str">
        <f t="shared" si="853"/>
        <v/>
      </c>
      <c r="BS107" s="55" t="str">
        <f t="shared" si="854"/>
        <v/>
      </c>
      <c r="BT107" s="55" t="str">
        <f t="shared" si="855"/>
        <v/>
      </c>
      <c r="BU107" s="55" t="str">
        <f t="shared" si="856"/>
        <v/>
      </c>
      <c r="BV107" s="55" t="str">
        <f t="shared" si="857"/>
        <v/>
      </c>
      <c r="BW107" s="55" t="str">
        <f t="shared" si="858"/>
        <v/>
      </c>
      <c r="BX107" s="55" t="str">
        <f t="shared" si="859"/>
        <v/>
      </c>
      <c r="BY107" s="55" t="str">
        <f t="shared" si="860"/>
        <v/>
      </c>
      <c r="BZ107" s="55" t="str">
        <f t="shared" si="861"/>
        <v/>
      </c>
      <c r="CA107" s="55" t="str">
        <f t="shared" si="862"/>
        <v/>
      </c>
      <c r="CB107" s="55" t="str">
        <f t="shared" si="863"/>
        <v/>
      </c>
      <c r="CC107" s="55" t="str">
        <f t="shared" si="864"/>
        <v/>
      </c>
      <c r="CD107" s="55" t="str">
        <f t="shared" si="865"/>
        <v/>
      </c>
      <c r="CE107" s="55" t="str">
        <f t="shared" si="866"/>
        <v/>
      </c>
      <c r="CF107" s="55" t="str">
        <f t="shared" si="867"/>
        <v/>
      </c>
      <c r="CG107" s="55" t="str">
        <f t="shared" si="868"/>
        <v/>
      </c>
      <c r="CH107" s="55" t="str">
        <f t="shared" si="869"/>
        <v/>
      </c>
      <c r="CI107" s="55" t="str">
        <f t="shared" si="870"/>
        <v/>
      </c>
      <c r="CJ107" s="55" t="str">
        <f t="shared" si="871"/>
        <v/>
      </c>
      <c r="CK107" s="55" t="str">
        <f t="shared" si="872"/>
        <v/>
      </c>
      <c r="CL107" s="55" t="str">
        <f t="shared" si="873"/>
        <v/>
      </c>
      <c r="CM107" s="55" t="str">
        <f t="shared" si="874"/>
        <v/>
      </c>
      <c r="CN107" s="55" t="str">
        <f t="shared" si="875"/>
        <v/>
      </c>
      <c r="CO107" s="55" t="str">
        <f t="shared" si="876"/>
        <v/>
      </c>
      <c r="CP107" s="56" t="str">
        <f>IFERROR(IF($Y$2="DAILY",DATE(B105,1,1)-WEEKDAY(DATE(B105,1,1))+39*7,DATE(CR107,1,1)-WEEKDAY(DATE(CR107,1,1))+39*7),"")</f>
        <v/>
      </c>
      <c r="CQ107" s="3"/>
      <c r="CR107" s="3" t="str">
        <f>B29</f>
        <v/>
      </c>
    </row>
    <row r="108" spans="1:96" ht="21" customHeight="1" x14ac:dyDescent="0.25">
      <c r="A108" s="48" t="str">
        <f>IFERROR(IF($Y$2="DAILY","","97-98"),"")</f>
        <v/>
      </c>
      <c r="B108" s="49" t="str">
        <f>IFERROR(IF($Y$2="DAILY","",$B$10+98),"")</f>
        <v/>
      </c>
      <c r="C108" s="57">
        <f t="shared" ref="C108" si="882">IF($Y$2="DAILY",4,"")</f>
        <v>4</v>
      </c>
      <c r="D108" s="54" t="str">
        <f>IFERROR(IF($Y$2="DAILY",CP107+1,IF(AND(MONTH(DATE(B108-1,2,29))=2,WEEKDAY(DATE(B108-1,1,1))=7),DATE(B108-1,12,30),"")),"")</f>
        <v/>
      </c>
      <c r="E108" s="55" t="str">
        <f>IFERROR(IF($Y$2="DAILY",D108+1,DATE(B108,1,1)-WEEKDAY(DATE(B108,1,1),1)+7),"")</f>
        <v/>
      </c>
      <c r="F108" s="55" t="str">
        <f t="shared" si="878"/>
        <v/>
      </c>
      <c r="G108" s="55" t="str">
        <f t="shared" si="878"/>
        <v/>
      </c>
      <c r="H108" s="55" t="str">
        <f t="shared" si="878"/>
        <v/>
      </c>
      <c r="I108" s="55" t="str">
        <f t="shared" si="878"/>
        <v/>
      </c>
      <c r="J108" s="55" t="str">
        <f t="shared" si="878"/>
        <v/>
      </c>
      <c r="K108" s="55" t="str">
        <f t="shared" ref="K108:BD108" si="883">IFERROR(IF($Y$2="DAILY",J108+1,J108+7),"")</f>
        <v/>
      </c>
      <c r="L108" s="55" t="str">
        <f t="shared" si="883"/>
        <v/>
      </c>
      <c r="M108" s="55" t="str">
        <f t="shared" si="883"/>
        <v/>
      </c>
      <c r="N108" s="55" t="str">
        <f t="shared" si="883"/>
        <v/>
      </c>
      <c r="O108" s="55" t="str">
        <f t="shared" si="883"/>
        <v/>
      </c>
      <c r="P108" s="55" t="str">
        <f t="shared" si="883"/>
        <v/>
      </c>
      <c r="Q108" s="55" t="str">
        <f t="shared" si="883"/>
        <v/>
      </c>
      <c r="R108" s="55" t="str">
        <f t="shared" si="883"/>
        <v/>
      </c>
      <c r="S108" s="55" t="str">
        <f t="shared" si="883"/>
        <v/>
      </c>
      <c r="T108" s="55" t="str">
        <f t="shared" si="883"/>
        <v/>
      </c>
      <c r="U108" s="55" t="str">
        <f t="shared" si="883"/>
        <v/>
      </c>
      <c r="V108" s="55" t="str">
        <f t="shared" si="883"/>
        <v/>
      </c>
      <c r="W108" s="55" t="str">
        <f t="shared" si="883"/>
        <v/>
      </c>
      <c r="X108" s="55" t="str">
        <f t="shared" si="883"/>
        <v/>
      </c>
      <c r="Y108" s="55" t="str">
        <f t="shared" si="883"/>
        <v/>
      </c>
      <c r="Z108" s="55" t="str">
        <f t="shared" si="883"/>
        <v/>
      </c>
      <c r="AA108" s="55" t="str">
        <f t="shared" si="883"/>
        <v/>
      </c>
      <c r="AB108" s="55" t="str">
        <f t="shared" si="883"/>
        <v/>
      </c>
      <c r="AC108" s="55" t="str">
        <f t="shared" si="883"/>
        <v/>
      </c>
      <c r="AD108" s="55" t="str">
        <f t="shared" si="883"/>
        <v/>
      </c>
      <c r="AE108" s="55" t="str">
        <f t="shared" si="883"/>
        <v/>
      </c>
      <c r="AF108" s="55" t="str">
        <f t="shared" si="883"/>
        <v/>
      </c>
      <c r="AG108" s="55" t="str">
        <f t="shared" si="883"/>
        <v/>
      </c>
      <c r="AH108" s="55" t="str">
        <f t="shared" si="883"/>
        <v/>
      </c>
      <c r="AI108" s="55" t="str">
        <f t="shared" si="883"/>
        <v/>
      </c>
      <c r="AJ108" s="55" t="str">
        <f t="shared" si="883"/>
        <v/>
      </c>
      <c r="AK108" s="55" t="str">
        <f t="shared" si="883"/>
        <v/>
      </c>
      <c r="AL108" s="55" t="str">
        <f t="shared" si="883"/>
        <v/>
      </c>
      <c r="AM108" s="55" t="str">
        <f t="shared" si="883"/>
        <v/>
      </c>
      <c r="AN108" s="55" t="str">
        <f t="shared" si="883"/>
        <v/>
      </c>
      <c r="AO108" s="55" t="str">
        <f t="shared" si="883"/>
        <v/>
      </c>
      <c r="AP108" s="55" t="str">
        <f t="shared" si="883"/>
        <v/>
      </c>
      <c r="AQ108" s="55" t="str">
        <f t="shared" si="883"/>
        <v/>
      </c>
      <c r="AR108" s="55" t="str">
        <f t="shared" si="883"/>
        <v/>
      </c>
      <c r="AS108" s="55" t="str">
        <f t="shared" si="883"/>
        <v/>
      </c>
      <c r="AT108" s="55" t="str">
        <f t="shared" si="883"/>
        <v/>
      </c>
      <c r="AU108" s="55" t="str">
        <f t="shared" si="883"/>
        <v/>
      </c>
      <c r="AV108" s="55" t="str">
        <f t="shared" si="883"/>
        <v/>
      </c>
      <c r="AW108" s="55" t="str">
        <f t="shared" si="883"/>
        <v/>
      </c>
      <c r="AX108" s="55" t="str">
        <f t="shared" si="883"/>
        <v/>
      </c>
      <c r="AY108" s="55" t="str">
        <f t="shared" si="883"/>
        <v/>
      </c>
      <c r="AZ108" s="55" t="str">
        <f t="shared" si="883"/>
        <v/>
      </c>
      <c r="BA108" s="55" t="str">
        <f t="shared" si="883"/>
        <v/>
      </c>
      <c r="BB108" s="55" t="str">
        <f t="shared" si="883"/>
        <v/>
      </c>
      <c r="BC108" s="55" t="str">
        <f t="shared" si="883"/>
        <v/>
      </c>
      <c r="BD108" s="55" t="str">
        <f t="shared" si="883"/>
        <v/>
      </c>
      <c r="BE108" s="55" t="str">
        <f>IFERROR(IF($Y$2="DAILY",BD108+1,""),"")</f>
        <v/>
      </c>
      <c r="BF108" s="55" t="str">
        <f t="shared" si="841"/>
        <v/>
      </c>
      <c r="BG108" s="55" t="str">
        <f t="shared" si="842"/>
        <v/>
      </c>
      <c r="BH108" s="55" t="str">
        <f t="shared" si="843"/>
        <v/>
      </c>
      <c r="BI108" s="55" t="str">
        <f t="shared" si="844"/>
        <v/>
      </c>
      <c r="BJ108" s="55" t="str">
        <f t="shared" si="845"/>
        <v/>
      </c>
      <c r="BK108" s="55" t="str">
        <f t="shared" si="846"/>
        <v/>
      </c>
      <c r="BL108" s="55" t="str">
        <f t="shared" si="847"/>
        <v/>
      </c>
      <c r="BM108" s="55" t="str">
        <f t="shared" si="848"/>
        <v/>
      </c>
      <c r="BN108" s="55" t="str">
        <f t="shared" si="849"/>
        <v/>
      </c>
      <c r="BO108" s="55" t="str">
        <f t="shared" si="850"/>
        <v/>
      </c>
      <c r="BP108" s="55" t="str">
        <f t="shared" si="851"/>
        <v/>
      </c>
      <c r="BQ108" s="55" t="str">
        <f t="shared" si="852"/>
        <v/>
      </c>
      <c r="BR108" s="55" t="str">
        <f t="shared" si="853"/>
        <v/>
      </c>
      <c r="BS108" s="55" t="str">
        <f t="shared" si="854"/>
        <v/>
      </c>
      <c r="BT108" s="55" t="str">
        <f t="shared" si="855"/>
        <v/>
      </c>
      <c r="BU108" s="55" t="str">
        <f t="shared" si="856"/>
        <v/>
      </c>
      <c r="BV108" s="55" t="str">
        <f t="shared" si="857"/>
        <v/>
      </c>
      <c r="BW108" s="55" t="str">
        <f t="shared" si="858"/>
        <v/>
      </c>
      <c r="BX108" s="55" t="str">
        <f t="shared" si="859"/>
        <v/>
      </c>
      <c r="BY108" s="55" t="str">
        <f t="shared" si="860"/>
        <v/>
      </c>
      <c r="BZ108" s="55" t="str">
        <f t="shared" si="861"/>
        <v/>
      </c>
      <c r="CA108" s="55" t="str">
        <f t="shared" si="862"/>
        <v/>
      </c>
      <c r="CB108" s="55" t="str">
        <f t="shared" si="863"/>
        <v/>
      </c>
      <c r="CC108" s="55" t="str">
        <f t="shared" si="864"/>
        <v/>
      </c>
      <c r="CD108" s="55" t="str">
        <f t="shared" si="865"/>
        <v/>
      </c>
      <c r="CE108" s="55" t="str">
        <f t="shared" si="866"/>
        <v/>
      </c>
      <c r="CF108" s="55" t="str">
        <f t="shared" si="867"/>
        <v/>
      </c>
      <c r="CG108" s="55" t="str">
        <f t="shared" si="868"/>
        <v/>
      </c>
      <c r="CH108" s="55" t="str">
        <f t="shared" si="869"/>
        <v/>
      </c>
      <c r="CI108" s="55" t="str">
        <f t="shared" si="870"/>
        <v/>
      </c>
      <c r="CJ108" s="55" t="str">
        <f t="shared" si="871"/>
        <v/>
      </c>
      <c r="CK108" s="55" t="str">
        <f t="shared" si="872"/>
        <v/>
      </c>
      <c r="CL108" s="55" t="str">
        <f t="shared" si="873"/>
        <v/>
      </c>
      <c r="CM108" s="55" t="str">
        <f t="shared" si="874"/>
        <v/>
      </c>
      <c r="CN108" s="55" t="str">
        <f t="shared" si="875"/>
        <v/>
      </c>
      <c r="CO108" s="55" t="str">
        <f t="shared" si="876"/>
        <v/>
      </c>
      <c r="CP108" s="56" t="str">
        <f>IFERROR(IF($Y$2="DAILY",DATE(B105,1,1)-WEEKDAY(DATE(B105,1,1))+52*7,DATE(CR108,1,1)-WEEKDAY(DATE(CR108,1,1))+52*7),"")</f>
        <v/>
      </c>
      <c r="CQ108" s="3"/>
      <c r="CR108" s="3" t="str">
        <f>B29</f>
        <v/>
      </c>
    </row>
    <row r="109" spans="1:96" ht="21" customHeight="1" x14ac:dyDescent="0.25">
      <c r="A109" s="48" t="str">
        <f>IFERROR(IF($Y$2="DAILY","","98-99"),"")</f>
        <v/>
      </c>
      <c r="B109" s="49" t="str">
        <f>IFERROR(IF($Y$2="DAILY","",$B$10+99),"")</f>
        <v/>
      </c>
      <c r="C109" s="58"/>
      <c r="D109" s="54" t="str">
        <f>IFERROR(IF($Y$2="DAILY",IF(AND(MONTH(DATE(B105,2,29))=2,WEEKDAY(DATE(B105,1,1))=7),DATE(B105,12,24),""),IF(AND(MONTH(DATE(B109-1,2,29))=2,WEEKDAY(DATE(B109-1,1,1))=7),DATE(B109-1,12,30),"")),"")</f>
        <v/>
      </c>
      <c r="E109" s="55" t="str">
        <f>IFERROR(IF($Y$2="DAILY",IF(AND(MONTH(DATE(B105,2,29))=2,WEEKDAY(DATE(B105,1,1))=7),DATE(B105,12,25),""),DATE(B109,1,1)-WEEKDAY(DATE(B109,1,1),1)+7),"")</f>
        <v/>
      </c>
      <c r="F109" s="55" t="str">
        <f>IFERROR(IF($Y$2="DAILY",IF(AND(MONTH(DATE(B105,2,29))=2,WEEKDAY(DATE(B105,1,1))=7),DATE(B105,12,26),""),E109+7),"")</f>
        <v/>
      </c>
      <c r="G109" s="55" t="str">
        <f>IFERROR(IF($Y$2="DAILY",IF(AND(MONTH(DATE(B105,2,29))=2,WEEKDAY(DATE(B105,1,1))=7),DATE(B105,12,27),""),F109+7),"")</f>
        <v/>
      </c>
      <c r="H109" s="55" t="str">
        <f>IFERROR(IF($Y$2="DAILY",IF(AND(MONTH(DATE(B105,2,29))=2,WEEKDAY(DATE(B105,1,1))=7),DATE(B105,12,28),""),G109+7),"")</f>
        <v/>
      </c>
      <c r="I109" s="55" t="str">
        <f>IFERROR(IF($Y$2="DAILY",IF(AND(MONTH(DATE(B105,2,29))=2,WEEKDAY(DATE(B105,1,1))=7),DATE(B105,12,29),""),H109+7),"")</f>
        <v/>
      </c>
      <c r="J109" s="55" t="str">
        <f>IFERROR(IF($Y$2="DAILY",IF(AND(MONTH(DATE(B105,2,29))=2,WEEKDAY(DATE(B105,1,1))=7),DATE(B105,12,30),""),I109+7),"")</f>
        <v/>
      </c>
      <c r="K109" s="55" t="str">
        <f>IFERROR(IF($Y$2="DAILY","",J109+7),"")</f>
        <v/>
      </c>
      <c r="L109" s="55" t="str">
        <f>IFERROR(IF($Y$2="DAILY","",K109+7),"")</f>
        <v/>
      </c>
      <c r="M109" s="55" t="str">
        <f t="shared" ref="M109:BD109" si="884">IFERROR(IF($Y$2="DAILY","",L109+7),"")</f>
        <v/>
      </c>
      <c r="N109" s="55" t="str">
        <f t="shared" si="884"/>
        <v/>
      </c>
      <c r="O109" s="55" t="str">
        <f t="shared" si="884"/>
        <v/>
      </c>
      <c r="P109" s="55" t="str">
        <f t="shared" si="884"/>
        <v/>
      </c>
      <c r="Q109" s="55" t="str">
        <f t="shared" si="884"/>
        <v/>
      </c>
      <c r="R109" s="55" t="str">
        <f t="shared" si="884"/>
        <v/>
      </c>
      <c r="S109" s="55" t="str">
        <f t="shared" si="884"/>
        <v/>
      </c>
      <c r="T109" s="55" t="str">
        <f t="shared" si="884"/>
        <v/>
      </c>
      <c r="U109" s="55" t="str">
        <f t="shared" si="884"/>
        <v/>
      </c>
      <c r="V109" s="55" t="str">
        <f t="shared" si="884"/>
        <v/>
      </c>
      <c r="W109" s="55" t="str">
        <f t="shared" si="884"/>
        <v/>
      </c>
      <c r="X109" s="55" t="str">
        <f t="shared" si="884"/>
        <v/>
      </c>
      <c r="Y109" s="55" t="str">
        <f t="shared" si="884"/>
        <v/>
      </c>
      <c r="Z109" s="55" t="str">
        <f t="shared" si="884"/>
        <v/>
      </c>
      <c r="AA109" s="55" t="str">
        <f t="shared" si="884"/>
        <v/>
      </c>
      <c r="AB109" s="55" t="str">
        <f t="shared" si="884"/>
        <v/>
      </c>
      <c r="AC109" s="55" t="str">
        <f t="shared" si="884"/>
        <v/>
      </c>
      <c r="AD109" s="55" t="str">
        <f t="shared" si="884"/>
        <v/>
      </c>
      <c r="AE109" s="55" t="str">
        <f t="shared" si="884"/>
        <v/>
      </c>
      <c r="AF109" s="55" t="str">
        <f t="shared" si="884"/>
        <v/>
      </c>
      <c r="AG109" s="55" t="str">
        <f t="shared" si="884"/>
        <v/>
      </c>
      <c r="AH109" s="55" t="str">
        <f t="shared" si="884"/>
        <v/>
      </c>
      <c r="AI109" s="55" t="str">
        <f t="shared" si="884"/>
        <v/>
      </c>
      <c r="AJ109" s="55" t="str">
        <f t="shared" si="884"/>
        <v/>
      </c>
      <c r="AK109" s="55" t="str">
        <f t="shared" si="884"/>
        <v/>
      </c>
      <c r="AL109" s="55" t="str">
        <f t="shared" si="884"/>
        <v/>
      </c>
      <c r="AM109" s="55" t="str">
        <f t="shared" si="884"/>
        <v/>
      </c>
      <c r="AN109" s="55" t="str">
        <f t="shared" si="884"/>
        <v/>
      </c>
      <c r="AO109" s="55" t="str">
        <f t="shared" si="884"/>
        <v/>
      </c>
      <c r="AP109" s="55" t="str">
        <f t="shared" si="884"/>
        <v/>
      </c>
      <c r="AQ109" s="55" t="str">
        <f t="shared" si="884"/>
        <v/>
      </c>
      <c r="AR109" s="55" t="str">
        <f t="shared" si="884"/>
        <v/>
      </c>
      <c r="AS109" s="55" t="str">
        <f t="shared" si="884"/>
        <v/>
      </c>
      <c r="AT109" s="55" t="str">
        <f t="shared" si="884"/>
        <v/>
      </c>
      <c r="AU109" s="55" t="str">
        <f t="shared" si="884"/>
        <v/>
      </c>
      <c r="AV109" s="55" t="str">
        <f t="shared" si="884"/>
        <v/>
      </c>
      <c r="AW109" s="55" t="str">
        <f t="shared" si="884"/>
        <v/>
      </c>
      <c r="AX109" s="55" t="str">
        <f t="shared" si="884"/>
        <v/>
      </c>
      <c r="AY109" s="55" t="str">
        <f t="shared" si="884"/>
        <v/>
      </c>
      <c r="AZ109" s="55" t="str">
        <f t="shared" si="884"/>
        <v/>
      </c>
      <c r="BA109" s="55" t="str">
        <f t="shared" si="884"/>
        <v/>
      </c>
      <c r="BB109" s="55" t="str">
        <f t="shared" si="884"/>
        <v/>
      </c>
      <c r="BC109" s="55" t="str">
        <f t="shared" si="884"/>
        <v/>
      </c>
      <c r="BD109" s="55" t="str">
        <f t="shared" si="884"/>
        <v/>
      </c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6"/>
      <c r="CQ109" s="3"/>
      <c r="CR109" s="3" t="str">
        <f>B29</f>
        <v/>
      </c>
    </row>
    <row r="110" spans="1:96" ht="21" customHeight="1" x14ac:dyDescent="0.25">
      <c r="A110" s="48" t="str">
        <f>IFERROR(IF($Y$2="DAILY","19-20","99-100"),"")</f>
        <v>19-20</v>
      </c>
      <c r="B110" s="49" t="str">
        <f>IFERROR(IF($Y$2="DAILY",$B$10+20,$B$10+100),"")</f>
        <v/>
      </c>
      <c r="C110" s="57">
        <f t="shared" ref="C110" si="885">IF($Y$2="DAILY",1,"")</f>
        <v>1</v>
      </c>
      <c r="D110" s="54" t="str">
        <f>IFERROR(IF($Y$2="DAILY",DATE(B110,1,1)-WEEKDAY(DATE(B110,1,1),1)+1,IF(AND(MONTH(DATE(B110-1,2,29))=2,WEEKDAY(DATE(B110-1,1,1))=7),DATE(B110-1,12,30),"")),"")</f>
        <v/>
      </c>
      <c r="E110" s="55" t="str">
        <f>IFERROR(IF($Y$2="DAILY",DATE(B110,1,1)-WEEKDAY(DATE(B110,1,1),1)+2,DATE(B110,1,1)-WEEKDAY(DATE(B110,1,1),1)+7),"")</f>
        <v/>
      </c>
      <c r="F110" s="55" t="str">
        <f>IFERROR(IF($Y$2="DAILY",DATE(B110,1,1)-WEEKDAY(DATE(B110,1,1),1)+3,E110+7),"")</f>
        <v/>
      </c>
      <c r="G110" s="55" t="str">
        <f>IFERROR(IF($Y$2="DAILY",DATE(B110,1,1)-WEEKDAY(DATE(B110,1,1),1)+4,F110+7),"")</f>
        <v/>
      </c>
      <c r="H110" s="55" t="str">
        <f>IFERROR(IF($Y$2="DAILY",DATE(B110,1,1)-WEEKDAY(DATE(B110,1,1),1)+5,G110+7),"")</f>
        <v/>
      </c>
      <c r="I110" s="55" t="str">
        <f>IFERROR(IF($Y$2="DAILY",DATE(B110,1,1)-WEEKDAY(DATE(B110,1,1),1)+6,H110+7),"")</f>
        <v/>
      </c>
      <c r="J110" s="55" t="str">
        <f>IFERROR(IF($Y$2="DAILY",DATE(B110,1,1)-WEEKDAY(DATE(B110,1,1),1)+7,I110+7),"")</f>
        <v/>
      </c>
      <c r="K110" s="55" t="str">
        <f t="shared" ref="K110:BD110" si="886">IFERROR(IF($Y$2="DAILY",J110+1,J110+7),"")</f>
        <v/>
      </c>
      <c r="L110" s="55" t="str">
        <f t="shared" si="886"/>
        <v/>
      </c>
      <c r="M110" s="55" t="str">
        <f t="shared" si="886"/>
        <v/>
      </c>
      <c r="N110" s="55" t="str">
        <f t="shared" si="886"/>
        <v/>
      </c>
      <c r="O110" s="55" t="str">
        <f t="shared" si="886"/>
        <v/>
      </c>
      <c r="P110" s="55" t="str">
        <f t="shared" si="886"/>
        <v/>
      </c>
      <c r="Q110" s="55" t="str">
        <f t="shared" si="886"/>
        <v/>
      </c>
      <c r="R110" s="55" t="str">
        <f t="shared" si="886"/>
        <v/>
      </c>
      <c r="S110" s="55" t="str">
        <f t="shared" si="886"/>
        <v/>
      </c>
      <c r="T110" s="55" t="str">
        <f t="shared" si="886"/>
        <v/>
      </c>
      <c r="U110" s="55" t="str">
        <f t="shared" si="886"/>
        <v/>
      </c>
      <c r="V110" s="55" t="str">
        <f t="shared" si="886"/>
        <v/>
      </c>
      <c r="W110" s="55" t="str">
        <f t="shared" si="886"/>
        <v/>
      </c>
      <c r="X110" s="55" t="str">
        <f t="shared" si="886"/>
        <v/>
      </c>
      <c r="Y110" s="55" t="str">
        <f t="shared" si="886"/>
        <v/>
      </c>
      <c r="Z110" s="55" t="str">
        <f t="shared" si="886"/>
        <v/>
      </c>
      <c r="AA110" s="55" t="str">
        <f t="shared" si="886"/>
        <v/>
      </c>
      <c r="AB110" s="55" t="str">
        <f t="shared" si="886"/>
        <v/>
      </c>
      <c r="AC110" s="55" t="str">
        <f t="shared" si="886"/>
        <v/>
      </c>
      <c r="AD110" s="55" t="str">
        <f t="shared" si="886"/>
        <v/>
      </c>
      <c r="AE110" s="55" t="str">
        <f t="shared" si="886"/>
        <v/>
      </c>
      <c r="AF110" s="55" t="str">
        <f t="shared" si="886"/>
        <v/>
      </c>
      <c r="AG110" s="55" t="str">
        <f t="shared" si="886"/>
        <v/>
      </c>
      <c r="AH110" s="55" t="str">
        <f t="shared" si="886"/>
        <v/>
      </c>
      <c r="AI110" s="55" t="str">
        <f t="shared" si="886"/>
        <v/>
      </c>
      <c r="AJ110" s="55" t="str">
        <f t="shared" si="886"/>
        <v/>
      </c>
      <c r="AK110" s="55" t="str">
        <f t="shared" si="886"/>
        <v/>
      </c>
      <c r="AL110" s="55" t="str">
        <f t="shared" si="886"/>
        <v/>
      </c>
      <c r="AM110" s="55" t="str">
        <f t="shared" si="886"/>
        <v/>
      </c>
      <c r="AN110" s="55" t="str">
        <f t="shared" si="886"/>
        <v/>
      </c>
      <c r="AO110" s="55" t="str">
        <f t="shared" si="886"/>
        <v/>
      </c>
      <c r="AP110" s="55" t="str">
        <f t="shared" si="886"/>
        <v/>
      </c>
      <c r="AQ110" s="55" t="str">
        <f t="shared" si="886"/>
        <v/>
      </c>
      <c r="AR110" s="55" t="str">
        <f t="shared" si="886"/>
        <v/>
      </c>
      <c r="AS110" s="55" t="str">
        <f t="shared" si="886"/>
        <v/>
      </c>
      <c r="AT110" s="55" t="str">
        <f t="shared" si="886"/>
        <v/>
      </c>
      <c r="AU110" s="55" t="str">
        <f t="shared" si="886"/>
        <v/>
      </c>
      <c r="AV110" s="55" t="str">
        <f t="shared" si="886"/>
        <v/>
      </c>
      <c r="AW110" s="55" t="str">
        <f t="shared" si="886"/>
        <v/>
      </c>
      <c r="AX110" s="55" t="str">
        <f t="shared" si="886"/>
        <v/>
      </c>
      <c r="AY110" s="55" t="str">
        <f t="shared" si="886"/>
        <v/>
      </c>
      <c r="AZ110" s="55" t="str">
        <f t="shared" si="886"/>
        <v/>
      </c>
      <c r="BA110" s="55" t="str">
        <f t="shared" si="886"/>
        <v/>
      </c>
      <c r="BB110" s="55" t="str">
        <f t="shared" si="886"/>
        <v/>
      </c>
      <c r="BC110" s="55" t="str">
        <f t="shared" si="886"/>
        <v/>
      </c>
      <c r="BD110" s="55" t="str">
        <f t="shared" si="886"/>
        <v/>
      </c>
      <c r="BE110" s="55" t="str">
        <f>IFERROR(IF($Y$2="DAILY",BD110+1,""),"")</f>
        <v/>
      </c>
      <c r="BF110" s="55" t="str">
        <f t="shared" ref="BF110" si="887">IFERROR(BE110+1,"")</f>
        <v/>
      </c>
      <c r="BG110" s="55" t="str">
        <f t="shared" ref="BG110" si="888">IFERROR(BF110+1,"")</f>
        <v/>
      </c>
      <c r="BH110" s="55" t="str">
        <f t="shared" ref="BH110" si="889">IFERROR(BG110+1,"")</f>
        <v/>
      </c>
      <c r="BI110" s="55" t="str">
        <f t="shared" ref="BI110" si="890">IFERROR(BH110+1,"")</f>
        <v/>
      </c>
      <c r="BJ110" s="55" t="str">
        <f t="shared" ref="BJ110" si="891">IFERROR(BI110+1,"")</f>
        <v/>
      </c>
      <c r="BK110" s="55" t="str">
        <f t="shared" ref="BK110" si="892">IFERROR(BJ110+1,"")</f>
        <v/>
      </c>
      <c r="BL110" s="55" t="str">
        <f t="shared" ref="BL110" si="893">IFERROR(BK110+1,"")</f>
        <v/>
      </c>
      <c r="BM110" s="55" t="str">
        <f t="shared" ref="BM110" si="894">IFERROR(BL110+1,"")</f>
        <v/>
      </c>
      <c r="BN110" s="55" t="str">
        <f t="shared" ref="BN110" si="895">IFERROR(BM110+1,"")</f>
        <v/>
      </c>
      <c r="BO110" s="55" t="str">
        <f t="shared" ref="BO110" si="896">IFERROR(BN110+1,"")</f>
        <v/>
      </c>
      <c r="BP110" s="55" t="str">
        <f t="shared" ref="BP110" si="897">IFERROR(BO110+1,"")</f>
        <v/>
      </c>
      <c r="BQ110" s="55" t="str">
        <f t="shared" ref="BQ110" si="898">IFERROR(BP110+1,"")</f>
        <v/>
      </c>
      <c r="BR110" s="55" t="str">
        <f t="shared" ref="BR110" si="899">IFERROR(BQ110+1,"")</f>
        <v/>
      </c>
      <c r="BS110" s="55" t="str">
        <f t="shared" ref="BS110" si="900">IFERROR(BR110+1,"")</f>
        <v/>
      </c>
      <c r="BT110" s="55" t="str">
        <f t="shared" ref="BT110" si="901">IFERROR(BS110+1,"")</f>
        <v/>
      </c>
      <c r="BU110" s="55" t="str">
        <f t="shared" ref="BU110" si="902">IFERROR(BT110+1,"")</f>
        <v/>
      </c>
      <c r="BV110" s="55" t="str">
        <f t="shared" ref="BV110" si="903">IFERROR(BU110+1,"")</f>
        <v/>
      </c>
      <c r="BW110" s="55" t="str">
        <f t="shared" ref="BW110" si="904">IFERROR(BV110+1,"")</f>
        <v/>
      </c>
      <c r="BX110" s="55" t="str">
        <f t="shared" ref="BX110" si="905">IFERROR(BW110+1,"")</f>
        <v/>
      </c>
      <c r="BY110" s="55" t="str">
        <f t="shared" ref="BY110" si="906">IFERROR(BX110+1,"")</f>
        <v/>
      </c>
      <c r="BZ110" s="55" t="str">
        <f t="shared" ref="BZ110" si="907">IFERROR(BY110+1,"")</f>
        <v/>
      </c>
      <c r="CA110" s="55" t="str">
        <f t="shared" ref="CA110" si="908">IFERROR(BZ110+1,"")</f>
        <v/>
      </c>
      <c r="CB110" s="55" t="str">
        <f t="shared" ref="CB110" si="909">IFERROR(CA110+1,"")</f>
        <v/>
      </c>
      <c r="CC110" s="55" t="str">
        <f t="shared" ref="CC110" si="910">IFERROR(CB110+1,"")</f>
        <v/>
      </c>
      <c r="CD110" s="55" t="str">
        <f t="shared" ref="CD110" si="911">IFERROR(CC110+1,"")</f>
        <v/>
      </c>
      <c r="CE110" s="55" t="str">
        <f t="shared" ref="CE110" si="912">IFERROR(CD110+1,"")</f>
        <v/>
      </c>
      <c r="CF110" s="55" t="str">
        <f t="shared" ref="CF110" si="913">IFERROR(CE110+1,"")</f>
        <v/>
      </c>
      <c r="CG110" s="55" t="str">
        <f t="shared" ref="CG110" si="914">IFERROR(CF110+1,"")</f>
        <v/>
      </c>
      <c r="CH110" s="55" t="str">
        <f t="shared" ref="CH110" si="915">IFERROR(CG110+1,"")</f>
        <v/>
      </c>
      <c r="CI110" s="55" t="str">
        <f t="shared" ref="CI110" si="916">IFERROR(CH110+1,"")</f>
        <v/>
      </c>
      <c r="CJ110" s="55" t="str">
        <f t="shared" ref="CJ110" si="917">IFERROR(CI110+1,"")</f>
        <v/>
      </c>
      <c r="CK110" s="55" t="str">
        <f t="shared" ref="CK110" si="918">IFERROR(CJ110+1,"")</f>
        <v/>
      </c>
      <c r="CL110" s="55" t="str">
        <f t="shared" ref="CL110" si="919">IFERROR(CK110+1,"")</f>
        <v/>
      </c>
      <c r="CM110" s="55" t="str">
        <f t="shared" ref="CM110" si="920">IFERROR(CL110+1,"")</f>
        <v/>
      </c>
      <c r="CN110" s="55" t="str">
        <f t="shared" ref="CN110" si="921">IFERROR(CM110+1,"")</f>
        <v/>
      </c>
      <c r="CO110" s="55" t="str">
        <f t="shared" ref="CO110" si="922">IFERROR(CN110+1,"")</f>
        <v/>
      </c>
      <c r="CP110" s="56" t="str">
        <f>IFERROR(IF($Y$2="DAILY",DATE(B110,1,1)-WEEKDAY(DATE(B110,1,1))+13*7,DATE(CR110,1,1)-WEEKDAY(DATE(CR110,1,1))+13*7),"")</f>
        <v/>
      </c>
      <c r="CQ110" s="3"/>
      <c r="CR110" s="3" t="str">
        <f>B30</f>
        <v/>
      </c>
    </row>
    <row r="111" spans="1:96" ht="21" customHeight="1" x14ac:dyDescent="0.25">
      <c r="A111" s="48"/>
      <c r="B111" s="61"/>
      <c r="C111" s="50">
        <f t="shared" ref="C111" si="923">IF($Y$2="DAILY",2,"")</f>
        <v>2</v>
      </c>
      <c r="D111" s="54" t="str">
        <f>IFERROR(IF($Y$2="DAILY",CP110+1,""),"")</f>
        <v/>
      </c>
      <c r="E111" s="55" t="str">
        <f>IFERROR(IF($Y$2="DAILY",D111+1,""),"")</f>
        <v/>
      </c>
      <c r="F111" s="55" t="str">
        <f t="shared" ref="F111:BQ112" si="924">IFERROR(IF($Y$2="DAILY",E111+1,""),"")</f>
        <v/>
      </c>
      <c r="G111" s="55" t="str">
        <f t="shared" si="924"/>
        <v/>
      </c>
      <c r="H111" s="55" t="str">
        <f t="shared" si="924"/>
        <v/>
      </c>
      <c r="I111" s="55" t="str">
        <f t="shared" si="924"/>
        <v/>
      </c>
      <c r="J111" s="55" t="str">
        <f t="shared" si="924"/>
        <v/>
      </c>
      <c r="K111" s="55" t="str">
        <f t="shared" si="924"/>
        <v/>
      </c>
      <c r="L111" s="55" t="str">
        <f t="shared" si="924"/>
        <v/>
      </c>
      <c r="M111" s="55" t="str">
        <f t="shared" si="924"/>
        <v/>
      </c>
      <c r="N111" s="55" t="str">
        <f t="shared" si="924"/>
        <v/>
      </c>
      <c r="O111" s="55" t="str">
        <f t="shared" si="924"/>
        <v/>
      </c>
      <c r="P111" s="55" t="str">
        <f t="shared" si="924"/>
        <v/>
      </c>
      <c r="Q111" s="55" t="str">
        <f t="shared" si="924"/>
        <v/>
      </c>
      <c r="R111" s="55" t="str">
        <f t="shared" si="924"/>
        <v/>
      </c>
      <c r="S111" s="55" t="str">
        <f t="shared" si="924"/>
        <v/>
      </c>
      <c r="T111" s="55" t="str">
        <f t="shared" si="924"/>
        <v/>
      </c>
      <c r="U111" s="55" t="str">
        <f t="shared" si="924"/>
        <v/>
      </c>
      <c r="V111" s="55" t="str">
        <f t="shared" si="924"/>
        <v/>
      </c>
      <c r="W111" s="55" t="str">
        <f t="shared" si="924"/>
        <v/>
      </c>
      <c r="X111" s="55" t="str">
        <f t="shared" si="924"/>
        <v/>
      </c>
      <c r="Y111" s="55" t="str">
        <f t="shared" si="924"/>
        <v/>
      </c>
      <c r="Z111" s="55" t="str">
        <f t="shared" si="924"/>
        <v/>
      </c>
      <c r="AA111" s="55" t="str">
        <f t="shared" si="924"/>
        <v/>
      </c>
      <c r="AB111" s="55" t="str">
        <f t="shared" si="924"/>
        <v/>
      </c>
      <c r="AC111" s="55" t="str">
        <f t="shared" si="924"/>
        <v/>
      </c>
      <c r="AD111" s="55" t="str">
        <f t="shared" si="924"/>
        <v/>
      </c>
      <c r="AE111" s="55" t="str">
        <f t="shared" si="924"/>
        <v/>
      </c>
      <c r="AF111" s="55" t="str">
        <f t="shared" si="924"/>
        <v/>
      </c>
      <c r="AG111" s="55" t="str">
        <f t="shared" si="924"/>
        <v/>
      </c>
      <c r="AH111" s="55" t="str">
        <f t="shared" si="924"/>
        <v/>
      </c>
      <c r="AI111" s="55" t="str">
        <f t="shared" si="924"/>
        <v/>
      </c>
      <c r="AJ111" s="55" t="str">
        <f t="shared" si="924"/>
        <v/>
      </c>
      <c r="AK111" s="55" t="str">
        <f t="shared" si="924"/>
        <v/>
      </c>
      <c r="AL111" s="55" t="str">
        <f t="shared" si="924"/>
        <v/>
      </c>
      <c r="AM111" s="55" t="str">
        <f t="shared" si="924"/>
        <v/>
      </c>
      <c r="AN111" s="55" t="str">
        <f t="shared" si="924"/>
        <v/>
      </c>
      <c r="AO111" s="55" t="str">
        <f t="shared" si="924"/>
        <v/>
      </c>
      <c r="AP111" s="55" t="str">
        <f t="shared" si="924"/>
        <v/>
      </c>
      <c r="AQ111" s="55" t="str">
        <f t="shared" si="924"/>
        <v/>
      </c>
      <c r="AR111" s="55" t="str">
        <f t="shared" si="924"/>
        <v/>
      </c>
      <c r="AS111" s="55" t="str">
        <f t="shared" si="924"/>
        <v/>
      </c>
      <c r="AT111" s="55" t="str">
        <f t="shared" si="924"/>
        <v/>
      </c>
      <c r="AU111" s="55" t="str">
        <f t="shared" si="924"/>
        <v/>
      </c>
      <c r="AV111" s="55" t="str">
        <f t="shared" si="924"/>
        <v/>
      </c>
      <c r="AW111" s="55" t="str">
        <f t="shared" si="924"/>
        <v/>
      </c>
      <c r="AX111" s="55" t="str">
        <f t="shared" si="924"/>
        <v/>
      </c>
      <c r="AY111" s="55" t="str">
        <f t="shared" si="924"/>
        <v/>
      </c>
      <c r="AZ111" s="55" t="str">
        <f t="shared" si="924"/>
        <v/>
      </c>
      <c r="BA111" s="55" t="str">
        <f t="shared" si="924"/>
        <v/>
      </c>
      <c r="BB111" s="55" t="str">
        <f t="shared" si="924"/>
        <v/>
      </c>
      <c r="BC111" s="55" t="str">
        <f t="shared" si="924"/>
        <v/>
      </c>
      <c r="BD111" s="55" t="str">
        <f t="shared" si="924"/>
        <v/>
      </c>
      <c r="BE111" s="55" t="str">
        <f t="shared" si="924"/>
        <v/>
      </c>
      <c r="BF111" s="55" t="str">
        <f t="shared" si="924"/>
        <v/>
      </c>
      <c r="BG111" s="55" t="str">
        <f t="shared" si="924"/>
        <v/>
      </c>
      <c r="BH111" s="55" t="str">
        <f t="shared" si="924"/>
        <v/>
      </c>
      <c r="BI111" s="55" t="str">
        <f t="shared" si="924"/>
        <v/>
      </c>
      <c r="BJ111" s="55" t="str">
        <f t="shared" si="924"/>
        <v/>
      </c>
      <c r="BK111" s="55" t="str">
        <f t="shared" si="924"/>
        <v/>
      </c>
      <c r="BL111" s="55" t="str">
        <f t="shared" si="924"/>
        <v/>
      </c>
      <c r="BM111" s="55" t="str">
        <f t="shared" si="924"/>
        <v/>
      </c>
      <c r="BN111" s="55" t="str">
        <f t="shared" si="924"/>
        <v/>
      </c>
      <c r="BO111" s="55" t="str">
        <f t="shared" si="924"/>
        <v/>
      </c>
      <c r="BP111" s="55" t="str">
        <f t="shared" si="924"/>
        <v/>
      </c>
      <c r="BQ111" s="55" t="str">
        <f t="shared" si="924"/>
        <v/>
      </c>
      <c r="BR111" s="55" t="str">
        <f t="shared" ref="BR111:CO111" si="925">IFERROR(IF($Y$2="DAILY",BQ111+1,""),"")</f>
        <v/>
      </c>
      <c r="BS111" s="55" t="str">
        <f t="shared" si="925"/>
        <v/>
      </c>
      <c r="BT111" s="55" t="str">
        <f t="shared" si="925"/>
        <v/>
      </c>
      <c r="BU111" s="55" t="str">
        <f t="shared" si="925"/>
        <v/>
      </c>
      <c r="BV111" s="55" t="str">
        <f t="shared" si="925"/>
        <v/>
      </c>
      <c r="BW111" s="55" t="str">
        <f t="shared" si="925"/>
        <v/>
      </c>
      <c r="BX111" s="55" t="str">
        <f t="shared" si="925"/>
        <v/>
      </c>
      <c r="BY111" s="55" t="str">
        <f t="shared" si="925"/>
        <v/>
      </c>
      <c r="BZ111" s="55" t="str">
        <f t="shared" si="925"/>
        <v/>
      </c>
      <c r="CA111" s="55" t="str">
        <f t="shared" si="925"/>
        <v/>
      </c>
      <c r="CB111" s="55" t="str">
        <f t="shared" si="925"/>
        <v/>
      </c>
      <c r="CC111" s="55" t="str">
        <f t="shared" si="925"/>
        <v/>
      </c>
      <c r="CD111" s="55" t="str">
        <f t="shared" si="925"/>
        <v/>
      </c>
      <c r="CE111" s="55" t="str">
        <f t="shared" si="925"/>
        <v/>
      </c>
      <c r="CF111" s="55" t="str">
        <f t="shared" si="925"/>
        <v/>
      </c>
      <c r="CG111" s="55" t="str">
        <f t="shared" si="925"/>
        <v/>
      </c>
      <c r="CH111" s="55" t="str">
        <f t="shared" si="925"/>
        <v/>
      </c>
      <c r="CI111" s="55" t="str">
        <f t="shared" si="925"/>
        <v/>
      </c>
      <c r="CJ111" s="55" t="str">
        <f t="shared" si="925"/>
        <v/>
      </c>
      <c r="CK111" s="55" t="str">
        <f t="shared" si="925"/>
        <v/>
      </c>
      <c r="CL111" s="55" t="str">
        <f t="shared" si="925"/>
        <v/>
      </c>
      <c r="CM111" s="55" t="str">
        <f t="shared" si="925"/>
        <v/>
      </c>
      <c r="CN111" s="55" t="str">
        <f t="shared" si="925"/>
        <v/>
      </c>
      <c r="CO111" s="55" t="str">
        <f t="shared" si="925"/>
        <v/>
      </c>
      <c r="CP111" s="56" t="str">
        <f>IFERROR(IF($Y$2="DAILY",DATE(B110,1,1)-WEEKDAY(DATE(B110,1,1))+26*7,DATE(CR111,1,1)-WEEKDAY(DATE(CR111,1,1))+26*7),"")</f>
        <v/>
      </c>
      <c r="CQ111" s="3"/>
      <c r="CR111" s="3" t="str">
        <f>B30</f>
        <v/>
      </c>
    </row>
    <row r="112" spans="1:96" ht="21" customHeight="1" x14ac:dyDescent="0.25">
      <c r="A112" s="48"/>
      <c r="B112" s="49"/>
      <c r="C112" s="57">
        <f t="shared" ref="C112" si="926">IF($Y$2="DAILY",3,"")</f>
        <v>3</v>
      </c>
      <c r="D112" s="54" t="str">
        <f>IFERROR(IF($Y$2="DAILY",CP111+1,""),"")</f>
        <v/>
      </c>
      <c r="E112" s="55" t="str">
        <f>IFERROR(IF($Y$2="DAILY",D112+1,""),"")</f>
        <v/>
      </c>
      <c r="F112" s="55" t="str">
        <f t="shared" ref="F112:T112" si="927">IFERROR(IF($Y$2="DAILY",E112+1,""),"")</f>
        <v/>
      </c>
      <c r="G112" s="55" t="str">
        <f t="shared" si="927"/>
        <v/>
      </c>
      <c r="H112" s="55" t="str">
        <f t="shared" si="927"/>
        <v/>
      </c>
      <c r="I112" s="55" t="str">
        <f t="shared" si="927"/>
        <v/>
      </c>
      <c r="J112" s="55" t="str">
        <f t="shared" si="927"/>
        <v/>
      </c>
      <c r="K112" s="55" t="str">
        <f t="shared" si="927"/>
        <v/>
      </c>
      <c r="L112" s="55" t="str">
        <f t="shared" si="927"/>
        <v/>
      </c>
      <c r="M112" s="55" t="str">
        <f t="shared" si="927"/>
        <v/>
      </c>
      <c r="N112" s="55" t="str">
        <f t="shared" si="927"/>
        <v/>
      </c>
      <c r="O112" s="55" t="str">
        <f t="shared" si="927"/>
        <v/>
      </c>
      <c r="P112" s="55" t="str">
        <f t="shared" si="927"/>
        <v/>
      </c>
      <c r="Q112" s="55" t="str">
        <f t="shared" si="927"/>
        <v/>
      </c>
      <c r="R112" s="55" t="str">
        <f t="shared" si="927"/>
        <v/>
      </c>
      <c r="S112" s="55" t="str">
        <f t="shared" si="927"/>
        <v/>
      </c>
      <c r="T112" s="55" t="str">
        <f t="shared" si="927"/>
        <v/>
      </c>
      <c r="U112" s="55" t="str">
        <f t="shared" si="924"/>
        <v/>
      </c>
      <c r="V112" s="55" t="str">
        <f t="shared" si="924"/>
        <v/>
      </c>
      <c r="W112" s="55" t="str">
        <f t="shared" si="924"/>
        <v/>
      </c>
      <c r="X112" s="55" t="str">
        <f t="shared" si="924"/>
        <v/>
      </c>
      <c r="Y112" s="55" t="str">
        <f t="shared" si="924"/>
        <v/>
      </c>
      <c r="Z112" s="55" t="str">
        <f t="shared" si="924"/>
        <v/>
      </c>
      <c r="AA112" s="55" t="str">
        <f t="shared" si="924"/>
        <v/>
      </c>
      <c r="AB112" s="55" t="str">
        <f t="shared" si="924"/>
        <v/>
      </c>
      <c r="AC112" s="55" t="str">
        <f t="shared" si="924"/>
        <v/>
      </c>
      <c r="AD112" s="55" t="str">
        <f t="shared" si="924"/>
        <v/>
      </c>
      <c r="AE112" s="55" t="str">
        <f t="shared" si="924"/>
        <v/>
      </c>
      <c r="AF112" s="55" t="str">
        <f t="shared" si="924"/>
        <v/>
      </c>
      <c r="AG112" s="55" t="str">
        <f t="shared" si="924"/>
        <v/>
      </c>
      <c r="AH112" s="55" t="str">
        <f t="shared" si="924"/>
        <v/>
      </c>
      <c r="AI112" s="55" t="str">
        <f t="shared" si="924"/>
        <v/>
      </c>
      <c r="AJ112" s="55" t="str">
        <f t="shared" si="924"/>
        <v/>
      </c>
      <c r="AK112" s="55" t="str">
        <f t="shared" si="924"/>
        <v/>
      </c>
      <c r="AL112" s="55" t="str">
        <f t="shared" si="924"/>
        <v/>
      </c>
      <c r="AM112" s="55" t="str">
        <f t="shared" si="924"/>
        <v/>
      </c>
      <c r="AN112" s="55" t="str">
        <f t="shared" si="924"/>
        <v/>
      </c>
      <c r="AO112" s="55" t="str">
        <f t="shared" si="924"/>
        <v/>
      </c>
      <c r="AP112" s="55" t="str">
        <f t="shared" si="924"/>
        <v/>
      </c>
      <c r="AQ112" s="55" t="str">
        <f t="shared" si="924"/>
        <v/>
      </c>
      <c r="AR112" s="55" t="str">
        <f t="shared" si="924"/>
        <v/>
      </c>
      <c r="AS112" s="55" t="str">
        <f t="shared" si="924"/>
        <v/>
      </c>
      <c r="AT112" s="55" t="str">
        <f t="shared" si="924"/>
        <v/>
      </c>
      <c r="AU112" s="55" t="str">
        <f t="shared" si="924"/>
        <v/>
      </c>
      <c r="AV112" s="55" t="str">
        <f t="shared" si="924"/>
        <v/>
      </c>
      <c r="AW112" s="55" t="str">
        <f t="shared" si="924"/>
        <v/>
      </c>
      <c r="AX112" s="55" t="str">
        <f t="shared" si="924"/>
        <v/>
      </c>
      <c r="AY112" s="55" t="str">
        <f t="shared" si="924"/>
        <v/>
      </c>
      <c r="AZ112" s="55" t="str">
        <f t="shared" si="924"/>
        <v/>
      </c>
      <c r="BA112" s="55" t="str">
        <f t="shared" si="924"/>
        <v/>
      </c>
      <c r="BB112" s="55" t="str">
        <f t="shared" si="924"/>
        <v/>
      </c>
      <c r="BC112" s="55" t="str">
        <f t="shared" si="924"/>
        <v/>
      </c>
      <c r="BD112" s="55" t="str">
        <f t="shared" si="924"/>
        <v/>
      </c>
      <c r="BE112" s="55" t="str">
        <f t="shared" si="924"/>
        <v/>
      </c>
      <c r="BF112" s="55" t="str">
        <f t="shared" si="924"/>
        <v/>
      </c>
      <c r="BG112" s="55" t="str">
        <f t="shared" si="924"/>
        <v/>
      </c>
      <c r="BH112" s="55" t="str">
        <f t="shared" si="924"/>
        <v/>
      </c>
      <c r="BI112" s="55" t="str">
        <f t="shared" si="924"/>
        <v/>
      </c>
      <c r="BJ112" s="55" t="str">
        <f t="shared" si="924"/>
        <v/>
      </c>
      <c r="BK112" s="55" t="str">
        <f t="shared" si="924"/>
        <v/>
      </c>
      <c r="BL112" s="55" t="str">
        <f t="shared" si="924"/>
        <v/>
      </c>
      <c r="BM112" s="55" t="str">
        <f t="shared" si="924"/>
        <v/>
      </c>
      <c r="BN112" s="55" t="str">
        <f t="shared" si="924"/>
        <v/>
      </c>
      <c r="BO112" s="55" t="str">
        <f t="shared" si="924"/>
        <v/>
      </c>
      <c r="BP112" s="55" t="str">
        <f t="shared" si="924"/>
        <v/>
      </c>
      <c r="BQ112" s="55" t="str">
        <f t="shared" si="924"/>
        <v/>
      </c>
      <c r="BR112" s="55" t="str">
        <f t="shared" ref="BR112:CO112" si="928">IFERROR(IF($Y$2="DAILY",BQ112+1,""),"")</f>
        <v/>
      </c>
      <c r="BS112" s="55" t="str">
        <f t="shared" si="928"/>
        <v/>
      </c>
      <c r="BT112" s="55" t="str">
        <f t="shared" si="928"/>
        <v/>
      </c>
      <c r="BU112" s="55" t="str">
        <f t="shared" si="928"/>
        <v/>
      </c>
      <c r="BV112" s="55" t="str">
        <f t="shared" si="928"/>
        <v/>
      </c>
      <c r="BW112" s="55" t="str">
        <f t="shared" si="928"/>
        <v/>
      </c>
      <c r="BX112" s="55" t="str">
        <f t="shared" si="928"/>
        <v/>
      </c>
      <c r="BY112" s="55" t="str">
        <f t="shared" si="928"/>
        <v/>
      </c>
      <c r="BZ112" s="55" t="str">
        <f t="shared" si="928"/>
        <v/>
      </c>
      <c r="CA112" s="55" t="str">
        <f t="shared" si="928"/>
        <v/>
      </c>
      <c r="CB112" s="55" t="str">
        <f t="shared" si="928"/>
        <v/>
      </c>
      <c r="CC112" s="55" t="str">
        <f t="shared" si="928"/>
        <v/>
      </c>
      <c r="CD112" s="55" t="str">
        <f t="shared" si="928"/>
        <v/>
      </c>
      <c r="CE112" s="55" t="str">
        <f t="shared" si="928"/>
        <v/>
      </c>
      <c r="CF112" s="55" t="str">
        <f t="shared" si="928"/>
        <v/>
      </c>
      <c r="CG112" s="55" t="str">
        <f t="shared" si="928"/>
        <v/>
      </c>
      <c r="CH112" s="55" t="str">
        <f t="shared" si="928"/>
        <v/>
      </c>
      <c r="CI112" s="55" t="str">
        <f t="shared" si="928"/>
        <v/>
      </c>
      <c r="CJ112" s="55" t="str">
        <f t="shared" si="928"/>
        <v/>
      </c>
      <c r="CK112" s="55" t="str">
        <f t="shared" si="928"/>
        <v/>
      </c>
      <c r="CL112" s="55" t="str">
        <f t="shared" si="928"/>
        <v/>
      </c>
      <c r="CM112" s="55" t="str">
        <f t="shared" si="928"/>
        <v/>
      </c>
      <c r="CN112" s="55" t="str">
        <f t="shared" si="928"/>
        <v/>
      </c>
      <c r="CO112" s="55" t="str">
        <f t="shared" si="928"/>
        <v/>
      </c>
      <c r="CP112" s="56" t="str">
        <f>IFERROR(IF($Y$2="DAILY",DATE(B110,1,1)-WEEKDAY(DATE(B110,1,1))+39*7,DATE(CR112,1,1)-WEEKDAY(DATE(CR112,1,1))+39*7),"")</f>
        <v/>
      </c>
      <c r="CQ112" s="3"/>
      <c r="CR112" s="3" t="str">
        <f>B30</f>
        <v/>
      </c>
    </row>
    <row r="113" spans="1:96" ht="21" customHeight="1" x14ac:dyDescent="0.25">
      <c r="A113" s="48"/>
      <c r="B113" s="49"/>
      <c r="C113" s="57">
        <f t="shared" ref="C113" si="929">IF($Y$2="DAILY",4,"")</f>
        <v>4</v>
      </c>
      <c r="D113" s="54" t="str">
        <f>IFERROR(IF($Y$2="DAILY",CP112+1,""),"")</f>
        <v/>
      </c>
      <c r="E113" s="55" t="str">
        <f>IFERROR(IF($Y$2="DAILY",D113+1,""),"")</f>
        <v/>
      </c>
      <c r="F113" s="55" t="str">
        <f t="shared" ref="F113:T113" si="930">IFERROR(IF($Y$2="DAILY",E113+1,""),"")</f>
        <v/>
      </c>
      <c r="G113" s="55" t="str">
        <f t="shared" si="930"/>
        <v/>
      </c>
      <c r="H113" s="55" t="str">
        <f t="shared" si="930"/>
        <v/>
      </c>
      <c r="I113" s="55" t="str">
        <f t="shared" si="930"/>
        <v/>
      </c>
      <c r="J113" s="55" t="str">
        <f t="shared" si="930"/>
        <v/>
      </c>
      <c r="K113" s="55" t="str">
        <f t="shared" si="930"/>
        <v/>
      </c>
      <c r="L113" s="55" t="str">
        <f t="shared" si="930"/>
        <v/>
      </c>
      <c r="M113" s="55" t="str">
        <f t="shared" si="930"/>
        <v/>
      </c>
      <c r="N113" s="55" t="str">
        <f t="shared" si="930"/>
        <v/>
      </c>
      <c r="O113" s="55" t="str">
        <f t="shared" si="930"/>
        <v/>
      </c>
      <c r="P113" s="55" t="str">
        <f t="shared" si="930"/>
        <v/>
      </c>
      <c r="Q113" s="55" t="str">
        <f t="shared" si="930"/>
        <v/>
      </c>
      <c r="R113" s="55" t="str">
        <f t="shared" si="930"/>
        <v/>
      </c>
      <c r="S113" s="55" t="str">
        <f t="shared" si="930"/>
        <v/>
      </c>
      <c r="T113" s="55" t="str">
        <f t="shared" si="930"/>
        <v/>
      </c>
      <c r="U113" s="55" t="str">
        <f t="shared" ref="U113:AZ113" si="931">IFERROR(IF($Y$2="DAILY",T113+1,""),"")</f>
        <v/>
      </c>
      <c r="V113" s="55" t="str">
        <f t="shared" si="931"/>
        <v/>
      </c>
      <c r="W113" s="55" t="str">
        <f t="shared" si="931"/>
        <v/>
      </c>
      <c r="X113" s="55" t="str">
        <f t="shared" si="931"/>
        <v/>
      </c>
      <c r="Y113" s="55" t="str">
        <f t="shared" si="931"/>
        <v/>
      </c>
      <c r="Z113" s="55" t="str">
        <f t="shared" si="931"/>
        <v/>
      </c>
      <c r="AA113" s="55" t="str">
        <f t="shared" si="931"/>
        <v/>
      </c>
      <c r="AB113" s="55" t="str">
        <f t="shared" si="931"/>
        <v/>
      </c>
      <c r="AC113" s="55" t="str">
        <f t="shared" si="931"/>
        <v/>
      </c>
      <c r="AD113" s="55" t="str">
        <f t="shared" si="931"/>
        <v/>
      </c>
      <c r="AE113" s="55" t="str">
        <f t="shared" si="931"/>
        <v/>
      </c>
      <c r="AF113" s="55" t="str">
        <f t="shared" si="931"/>
        <v/>
      </c>
      <c r="AG113" s="55" t="str">
        <f t="shared" si="931"/>
        <v/>
      </c>
      <c r="AH113" s="55" t="str">
        <f t="shared" si="931"/>
        <v/>
      </c>
      <c r="AI113" s="55" t="str">
        <f t="shared" si="931"/>
        <v/>
      </c>
      <c r="AJ113" s="55" t="str">
        <f t="shared" si="931"/>
        <v/>
      </c>
      <c r="AK113" s="55" t="str">
        <f t="shared" si="931"/>
        <v/>
      </c>
      <c r="AL113" s="55" t="str">
        <f t="shared" si="931"/>
        <v/>
      </c>
      <c r="AM113" s="55" t="str">
        <f t="shared" si="931"/>
        <v/>
      </c>
      <c r="AN113" s="55" t="str">
        <f t="shared" si="931"/>
        <v/>
      </c>
      <c r="AO113" s="55" t="str">
        <f t="shared" si="931"/>
        <v/>
      </c>
      <c r="AP113" s="55" t="str">
        <f t="shared" si="931"/>
        <v/>
      </c>
      <c r="AQ113" s="55" t="str">
        <f t="shared" si="931"/>
        <v/>
      </c>
      <c r="AR113" s="55" t="str">
        <f t="shared" si="931"/>
        <v/>
      </c>
      <c r="AS113" s="55" t="str">
        <f t="shared" si="931"/>
        <v/>
      </c>
      <c r="AT113" s="55" t="str">
        <f t="shared" si="931"/>
        <v/>
      </c>
      <c r="AU113" s="55" t="str">
        <f t="shared" si="931"/>
        <v/>
      </c>
      <c r="AV113" s="55" t="str">
        <f t="shared" si="931"/>
        <v/>
      </c>
      <c r="AW113" s="55" t="str">
        <f t="shared" si="931"/>
        <v/>
      </c>
      <c r="AX113" s="55" t="str">
        <f t="shared" si="931"/>
        <v/>
      </c>
      <c r="AY113" s="55" t="str">
        <f t="shared" si="931"/>
        <v/>
      </c>
      <c r="AZ113" s="55" t="str">
        <f t="shared" si="931"/>
        <v/>
      </c>
      <c r="BA113" s="55" t="str">
        <f t="shared" ref="BA113:BQ113" si="932">IFERROR(IF($Y$2="DAILY",AZ113+1,""),"")</f>
        <v/>
      </c>
      <c r="BB113" s="55" t="str">
        <f t="shared" si="932"/>
        <v/>
      </c>
      <c r="BC113" s="55" t="str">
        <f t="shared" si="932"/>
        <v/>
      </c>
      <c r="BD113" s="55" t="str">
        <f t="shared" si="932"/>
        <v/>
      </c>
      <c r="BE113" s="55" t="str">
        <f t="shared" si="932"/>
        <v/>
      </c>
      <c r="BF113" s="55" t="str">
        <f t="shared" si="932"/>
        <v/>
      </c>
      <c r="BG113" s="55" t="str">
        <f t="shared" si="932"/>
        <v/>
      </c>
      <c r="BH113" s="55" t="str">
        <f t="shared" si="932"/>
        <v/>
      </c>
      <c r="BI113" s="55" t="str">
        <f t="shared" si="932"/>
        <v/>
      </c>
      <c r="BJ113" s="55" t="str">
        <f t="shared" si="932"/>
        <v/>
      </c>
      <c r="BK113" s="55" t="str">
        <f t="shared" si="932"/>
        <v/>
      </c>
      <c r="BL113" s="55" t="str">
        <f t="shared" si="932"/>
        <v/>
      </c>
      <c r="BM113" s="55" t="str">
        <f t="shared" si="932"/>
        <v/>
      </c>
      <c r="BN113" s="55" t="str">
        <f t="shared" si="932"/>
        <v/>
      </c>
      <c r="BO113" s="55" t="str">
        <f t="shared" si="932"/>
        <v/>
      </c>
      <c r="BP113" s="55" t="str">
        <f t="shared" si="932"/>
        <v/>
      </c>
      <c r="BQ113" s="55" t="str">
        <f t="shared" si="932"/>
        <v/>
      </c>
      <c r="BR113" s="55" t="str">
        <f t="shared" ref="BR113:CO113" si="933">IFERROR(IF($Y$2="DAILY",BQ113+1,""),"")</f>
        <v/>
      </c>
      <c r="BS113" s="55" t="str">
        <f t="shared" si="933"/>
        <v/>
      </c>
      <c r="BT113" s="55" t="str">
        <f t="shared" si="933"/>
        <v/>
      </c>
      <c r="BU113" s="55" t="str">
        <f t="shared" si="933"/>
        <v/>
      </c>
      <c r="BV113" s="55" t="str">
        <f t="shared" si="933"/>
        <v/>
      </c>
      <c r="BW113" s="55" t="str">
        <f t="shared" si="933"/>
        <v/>
      </c>
      <c r="BX113" s="55" t="str">
        <f t="shared" si="933"/>
        <v/>
      </c>
      <c r="BY113" s="55" t="str">
        <f t="shared" si="933"/>
        <v/>
      </c>
      <c r="BZ113" s="55" t="str">
        <f t="shared" si="933"/>
        <v/>
      </c>
      <c r="CA113" s="55" t="str">
        <f t="shared" si="933"/>
        <v/>
      </c>
      <c r="CB113" s="55" t="str">
        <f t="shared" si="933"/>
        <v/>
      </c>
      <c r="CC113" s="55" t="str">
        <f t="shared" si="933"/>
        <v/>
      </c>
      <c r="CD113" s="55" t="str">
        <f t="shared" si="933"/>
        <v/>
      </c>
      <c r="CE113" s="55" t="str">
        <f t="shared" si="933"/>
        <v/>
      </c>
      <c r="CF113" s="55" t="str">
        <f t="shared" si="933"/>
        <v/>
      </c>
      <c r="CG113" s="55" t="str">
        <f t="shared" si="933"/>
        <v/>
      </c>
      <c r="CH113" s="55" t="str">
        <f t="shared" si="933"/>
        <v/>
      </c>
      <c r="CI113" s="55" t="str">
        <f t="shared" si="933"/>
        <v/>
      </c>
      <c r="CJ113" s="55" t="str">
        <f t="shared" si="933"/>
        <v/>
      </c>
      <c r="CK113" s="55" t="str">
        <f t="shared" si="933"/>
        <v/>
      </c>
      <c r="CL113" s="55" t="str">
        <f t="shared" si="933"/>
        <v/>
      </c>
      <c r="CM113" s="55" t="str">
        <f t="shared" si="933"/>
        <v/>
      </c>
      <c r="CN113" s="55" t="str">
        <f t="shared" si="933"/>
        <v/>
      </c>
      <c r="CO113" s="55" t="str">
        <f t="shared" si="933"/>
        <v/>
      </c>
      <c r="CP113" s="56" t="str">
        <f>IFERROR(IF($Y$2="DAILY",DATE(B110,1,1)-WEEKDAY(DATE(B110,1,1))+52*7,DATE(CR113,1,1)-WEEKDAY(DATE(CR113,1,1))+52*7),"")</f>
        <v/>
      </c>
      <c r="CQ113" s="3"/>
      <c r="CR113" s="3" t="str">
        <f>B30</f>
        <v/>
      </c>
    </row>
    <row r="114" spans="1:96" ht="21" customHeight="1" x14ac:dyDescent="0.25">
      <c r="A114" s="48"/>
      <c r="B114" s="49"/>
      <c r="C114" s="58"/>
      <c r="D114" s="54" t="str">
        <f>IFERROR(IF($Y$2="DAILY",IF(AND(MONTH(DATE(B110,2,29))=2,WEEKDAY(DATE(B110,1,1))=7),DATE(B110,12,24),""),""),"")</f>
        <v/>
      </c>
      <c r="E114" s="55" t="str">
        <f>IFERROR(IF($Y$2="DAILY",IF(AND(MONTH(DATE(B110,2,29))=2,WEEKDAY(DATE(B110,1,1))=7),DATE(B110,12,25),""),""),"")</f>
        <v/>
      </c>
      <c r="F114" s="55" t="str">
        <f>IFERROR(IF($Y$2="DAILY",IF(AND(MONTH(DATE(B110,2,29))=2,WEEKDAY(DATE(B110,1,1))=7),DATE(B110,12,26),""),""),"")</f>
        <v/>
      </c>
      <c r="G114" s="55" t="str">
        <f>IFERROR(IF($Y$2="DAILY",IF(AND(MONTH(DATE(B110,2,29))=2,WEEKDAY(DATE(B110,1,1))=7),DATE(B110,12,27),""),""),"")</f>
        <v/>
      </c>
      <c r="H114" s="55" t="str">
        <f>IFERROR(IF($Y$2="DAILY",IF(AND(MONTH(DATE(B110,2,29))=2,WEEKDAY(DATE(B110,1,1))=7),DATE(B110,12,28),""),""),"")</f>
        <v/>
      </c>
      <c r="I114" s="55" t="str">
        <f>IFERROR(IF($Y$2="DAILY",IF(AND(MONTH(DATE(B110,2,29))=2,WEEKDAY(DATE(B110,1,1))=7),DATE(B110,12,29),""),""),"")</f>
        <v/>
      </c>
      <c r="J114" s="55" t="str">
        <f>IFERROR(IF($Y$2="DAILY",IF(AND(MONTH(DATE(B110,2,29))=2,WEEKDAY(DATE(B110,1,1))=7),DATE(B110,12,30),""),""),"")</f>
        <v/>
      </c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6"/>
      <c r="CQ114" s="3"/>
      <c r="CR114" s="3" t="str">
        <f>B30</f>
        <v/>
      </c>
    </row>
    <row r="115" spans="1:96" ht="21" customHeight="1" x14ac:dyDescent="0.25">
      <c r="A115" s="48" t="str">
        <f>IFERROR(IF($Y$2="DAILY","20-21",""),"")</f>
        <v>20-21</v>
      </c>
      <c r="B115" s="49" t="str">
        <f>IFERROR(IF($Y$2="DAILY",$B$10+21,""),"")</f>
        <v/>
      </c>
      <c r="C115" s="57">
        <f t="shared" ref="C115" si="934">IF($Y$2="DAILY",1,"")</f>
        <v>1</v>
      </c>
      <c r="D115" s="54" t="str">
        <f>IFERROR(IF($Y$2="DAILY",DATE(B115,1,1)-WEEKDAY(DATE(B115,1,1),1)+1,""),"")</f>
        <v/>
      </c>
      <c r="E115" s="55" t="str">
        <f>IFERROR(IF($Y$2="DAILY",DATE(B115,1,1)-WEEKDAY(DATE(B115,1,1),1)+2,""),"")</f>
        <v/>
      </c>
      <c r="F115" s="55" t="str">
        <f>IFERROR(IF($Y$2="DAILY",DATE(B115,1,1)-WEEKDAY(DATE(B115,1,1),1)+3,""),"")</f>
        <v/>
      </c>
      <c r="G115" s="55" t="str">
        <f>IFERROR(IF($Y$2="DAILY",DATE(B115,1,1)-WEEKDAY(DATE(B115,1,1),1)+4,""),"")</f>
        <v/>
      </c>
      <c r="H115" s="55" t="str">
        <f>IFERROR(IF($Y$2="DAILY",DATE(B115,1,1)-WEEKDAY(DATE(B115,1,1),1)+5,""),"")</f>
        <v/>
      </c>
      <c r="I115" s="55" t="str">
        <f>IFERROR(IF($Y$2="DAILY",DATE(B115,1,1)-WEEKDAY(DATE(B115,1,1),1)+6,""),"")</f>
        <v/>
      </c>
      <c r="J115" s="55" t="str">
        <f>IFERROR(IF($Y$2="DAILY",DATE(B115,1,1)-WEEKDAY(DATE(B115,1,1),1)+7,""),"")</f>
        <v/>
      </c>
      <c r="K115" s="55" t="str">
        <f>IFERROR(IF($Y$2="DAILY",J115+1,""),"")</f>
        <v/>
      </c>
      <c r="L115" s="55" t="str">
        <f>IFERROR(IF($Y$2="DAILY",K115+1,""),"")</f>
        <v/>
      </c>
      <c r="M115" s="55" t="str">
        <f t="shared" ref="M115:BX115" si="935">IFERROR(IF($Y$2="DAILY",L115+1,""),"")</f>
        <v/>
      </c>
      <c r="N115" s="55" t="str">
        <f t="shared" si="935"/>
        <v/>
      </c>
      <c r="O115" s="55" t="str">
        <f t="shared" si="935"/>
        <v/>
      </c>
      <c r="P115" s="55" t="str">
        <f t="shared" si="935"/>
        <v/>
      </c>
      <c r="Q115" s="55" t="str">
        <f t="shared" si="935"/>
        <v/>
      </c>
      <c r="R115" s="55" t="str">
        <f t="shared" si="935"/>
        <v/>
      </c>
      <c r="S115" s="55" t="str">
        <f t="shared" si="935"/>
        <v/>
      </c>
      <c r="T115" s="55" t="str">
        <f t="shared" si="935"/>
        <v/>
      </c>
      <c r="U115" s="55" t="str">
        <f t="shared" si="935"/>
        <v/>
      </c>
      <c r="V115" s="55" t="str">
        <f t="shared" si="935"/>
        <v/>
      </c>
      <c r="W115" s="55" t="str">
        <f t="shared" si="935"/>
        <v/>
      </c>
      <c r="X115" s="55" t="str">
        <f t="shared" si="935"/>
        <v/>
      </c>
      <c r="Y115" s="55" t="str">
        <f t="shared" si="935"/>
        <v/>
      </c>
      <c r="Z115" s="55" t="str">
        <f t="shared" si="935"/>
        <v/>
      </c>
      <c r="AA115" s="55" t="str">
        <f t="shared" si="935"/>
        <v/>
      </c>
      <c r="AB115" s="55" t="str">
        <f t="shared" si="935"/>
        <v/>
      </c>
      <c r="AC115" s="55" t="str">
        <f t="shared" si="935"/>
        <v/>
      </c>
      <c r="AD115" s="55" t="str">
        <f t="shared" si="935"/>
        <v/>
      </c>
      <c r="AE115" s="55" t="str">
        <f t="shared" si="935"/>
        <v/>
      </c>
      <c r="AF115" s="55" t="str">
        <f t="shared" si="935"/>
        <v/>
      </c>
      <c r="AG115" s="55" t="str">
        <f t="shared" si="935"/>
        <v/>
      </c>
      <c r="AH115" s="55" t="str">
        <f t="shared" si="935"/>
        <v/>
      </c>
      <c r="AI115" s="55" t="str">
        <f t="shared" si="935"/>
        <v/>
      </c>
      <c r="AJ115" s="55" t="str">
        <f t="shared" si="935"/>
        <v/>
      </c>
      <c r="AK115" s="55" t="str">
        <f t="shared" si="935"/>
        <v/>
      </c>
      <c r="AL115" s="55" t="str">
        <f t="shared" si="935"/>
        <v/>
      </c>
      <c r="AM115" s="55" t="str">
        <f t="shared" si="935"/>
        <v/>
      </c>
      <c r="AN115" s="55" t="str">
        <f t="shared" si="935"/>
        <v/>
      </c>
      <c r="AO115" s="55" t="str">
        <f t="shared" si="935"/>
        <v/>
      </c>
      <c r="AP115" s="55" t="str">
        <f t="shared" si="935"/>
        <v/>
      </c>
      <c r="AQ115" s="55" t="str">
        <f t="shared" si="935"/>
        <v/>
      </c>
      <c r="AR115" s="55" t="str">
        <f t="shared" si="935"/>
        <v/>
      </c>
      <c r="AS115" s="55" t="str">
        <f t="shared" si="935"/>
        <v/>
      </c>
      <c r="AT115" s="55" t="str">
        <f t="shared" si="935"/>
        <v/>
      </c>
      <c r="AU115" s="55" t="str">
        <f t="shared" si="935"/>
        <v/>
      </c>
      <c r="AV115" s="55" t="str">
        <f t="shared" si="935"/>
        <v/>
      </c>
      <c r="AW115" s="55" t="str">
        <f t="shared" si="935"/>
        <v/>
      </c>
      <c r="AX115" s="55" t="str">
        <f t="shared" si="935"/>
        <v/>
      </c>
      <c r="AY115" s="55" t="str">
        <f t="shared" si="935"/>
        <v/>
      </c>
      <c r="AZ115" s="55" t="str">
        <f t="shared" si="935"/>
        <v/>
      </c>
      <c r="BA115" s="55" t="str">
        <f t="shared" si="935"/>
        <v/>
      </c>
      <c r="BB115" s="55" t="str">
        <f t="shared" si="935"/>
        <v/>
      </c>
      <c r="BC115" s="55" t="str">
        <f t="shared" si="935"/>
        <v/>
      </c>
      <c r="BD115" s="55" t="str">
        <f t="shared" si="935"/>
        <v/>
      </c>
      <c r="BE115" s="55" t="str">
        <f t="shared" si="935"/>
        <v/>
      </c>
      <c r="BF115" s="55" t="str">
        <f t="shared" si="935"/>
        <v/>
      </c>
      <c r="BG115" s="55" t="str">
        <f t="shared" si="935"/>
        <v/>
      </c>
      <c r="BH115" s="55" t="str">
        <f t="shared" si="935"/>
        <v/>
      </c>
      <c r="BI115" s="55" t="str">
        <f t="shared" si="935"/>
        <v/>
      </c>
      <c r="BJ115" s="55" t="str">
        <f t="shared" si="935"/>
        <v/>
      </c>
      <c r="BK115" s="55" t="str">
        <f t="shared" si="935"/>
        <v/>
      </c>
      <c r="BL115" s="55" t="str">
        <f t="shared" si="935"/>
        <v/>
      </c>
      <c r="BM115" s="55" t="str">
        <f t="shared" si="935"/>
        <v/>
      </c>
      <c r="BN115" s="55" t="str">
        <f t="shared" si="935"/>
        <v/>
      </c>
      <c r="BO115" s="55" t="str">
        <f t="shared" si="935"/>
        <v/>
      </c>
      <c r="BP115" s="55" t="str">
        <f t="shared" si="935"/>
        <v/>
      </c>
      <c r="BQ115" s="55" t="str">
        <f t="shared" si="935"/>
        <v/>
      </c>
      <c r="BR115" s="55" t="str">
        <f t="shared" si="935"/>
        <v/>
      </c>
      <c r="BS115" s="55" t="str">
        <f t="shared" si="935"/>
        <v/>
      </c>
      <c r="BT115" s="55" t="str">
        <f t="shared" si="935"/>
        <v/>
      </c>
      <c r="BU115" s="55" t="str">
        <f t="shared" si="935"/>
        <v/>
      </c>
      <c r="BV115" s="55" t="str">
        <f t="shared" si="935"/>
        <v/>
      </c>
      <c r="BW115" s="55" t="str">
        <f t="shared" si="935"/>
        <v/>
      </c>
      <c r="BX115" s="55" t="str">
        <f t="shared" si="935"/>
        <v/>
      </c>
      <c r="BY115" s="55" t="str">
        <f t="shared" ref="BY115:CO115" si="936">IFERROR(IF($Y$2="DAILY",BX115+1,""),"")</f>
        <v/>
      </c>
      <c r="BZ115" s="55" t="str">
        <f t="shared" si="936"/>
        <v/>
      </c>
      <c r="CA115" s="55" t="str">
        <f t="shared" si="936"/>
        <v/>
      </c>
      <c r="CB115" s="55" t="str">
        <f t="shared" si="936"/>
        <v/>
      </c>
      <c r="CC115" s="55" t="str">
        <f t="shared" si="936"/>
        <v/>
      </c>
      <c r="CD115" s="55" t="str">
        <f t="shared" si="936"/>
        <v/>
      </c>
      <c r="CE115" s="55" t="str">
        <f t="shared" si="936"/>
        <v/>
      </c>
      <c r="CF115" s="55" t="str">
        <f t="shared" si="936"/>
        <v/>
      </c>
      <c r="CG115" s="55" t="str">
        <f t="shared" si="936"/>
        <v/>
      </c>
      <c r="CH115" s="55" t="str">
        <f t="shared" si="936"/>
        <v/>
      </c>
      <c r="CI115" s="55" t="str">
        <f t="shared" si="936"/>
        <v/>
      </c>
      <c r="CJ115" s="55" t="str">
        <f t="shared" si="936"/>
        <v/>
      </c>
      <c r="CK115" s="55" t="str">
        <f t="shared" si="936"/>
        <v/>
      </c>
      <c r="CL115" s="55" t="str">
        <f t="shared" si="936"/>
        <v/>
      </c>
      <c r="CM115" s="55" t="str">
        <f t="shared" si="936"/>
        <v/>
      </c>
      <c r="CN115" s="55" t="str">
        <f t="shared" si="936"/>
        <v/>
      </c>
      <c r="CO115" s="55" t="str">
        <f t="shared" si="936"/>
        <v/>
      </c>
      <c r="CP115" s="56" t="str">
        <f>IFERROR(IF($Y$2="DAILY",DATE(B115,1,1)-WEEKDAY(DATE(B115,1,1))+13*7,DATE(CR115,1,1)-WEEKDAY(DATE(CR115,1,1))+13*7),"")</f>
        <v/>
      </c>
      <c r="CQ115" s="3"/>
      <c r="CR115" s="3" t="str">
        <f>B31</f>
        <v/>
      </c>
    </row>
    <row r="116" spans="1:96" ht="21" customHeight="1" x14ac:dyDescent="0.25">
      <c r="A116" s="48"/>
      <c r="B116" s="61"/>
      <c r="C116" s="57">
        <f t="shared" ref="C116" si="937">IF($Y$2="DAILY",2,"")</f>
        <v>2</v>
      </c>
      <c r="D116" s="54" t="str">
        <f>IFERROR(IF($Y$2="DAILY",CP115+1,""),"")</f>
        <v/>
      </c>
      <c r="E116" s="55" t="str">
        <f>IFERROR(IF($Y$2="DAILY",D116+1,""),"")</f>
        <v/>
      </c>
      <c r="F116" s="55" t="str">
        <f t="shared" ref="F116:BQ116" si="938">IFERROR(IF($Y$2="DAILY",E116+1,""),"")</f>
        <v/>
      </c>
      <c r="G116" s="55" t="str">
        <f t="shared" si="938"/>
        <v/>
      </c>
      <c r="H116" s="55" t="str">
        <f t="shared" si="938"/>
        <v/>
      </c>
      <c r="I116" s="55" t="str">
        <f t="shared" si="938"/>
        <v/>
      </c>
      <c r="J116" s="55" t="str">
        <f t="shared" si="938"/>
        <v/>
      </c>
      <c r="K116" s="55" t="str">
        <f t="shared" si="938"/>
        <v/>
      </c>
      <c r="L116" s="55" t="str">
        <f t="shared" si="938"/>
        <v/>
      </c>
      <c r="M116" s="55" t="str">
        <f t="shared" si="938"/>
        <v/>
      </c>
      <c r="N116" s="55" t="str">
        <f t="shared" si="938"/>
        <v/>
      </c>
      <c r="O116" s="55" t="str">
        <f t="shared" si="938"/>
        <v/>
      </c>
      <c r="P116" s="55" t="str">
        <f t="shared" si="938"/>
        <v/>
      </c>
      <c r="Q116" s="55" t="str">
        <f t="shared" si="938"/>
        <v/>
      </c>
      <c r="R116" s="55" t="str">
        <f t="shared" si="938"/>
        <v/>
      </c>
      <c r="S116" s="55" t="str">
        <f t="shared" si="938"/>
        <v/>
      </c>
      <c r="T116" s="55" t="str">
        <f t="shared" si="938"/>
        <v/>
      </c>
      <c r="U116" s="55" t="str">
        <f t="shared" si="938"/>
        <v/>
      </c>
      <c r="V116" s="55" t="str">
        <f t="shared" si="938"/>
        <v/>
      </c>
      <c r="W116" s="55" t="str">
        <f t="shared" si="938"/>
        <v/>
      </c>
      <c r="X116" s="55" t="str">
        <f t="shared" si="938"/>
        <v/>
      </c>
      <c r="Y116" s="55" t="str">
        <f t="shared" si="938"/>
        <v/>
      </c>
      <c r="Z116" s="55" t="str">
        <f t="shared" si="938"/>
        <v/>
      </c>
      <c r="AA116" s="55" t="str">
        <f t="shared" si="938"/>
        <v/>
      </c>
      <c r="AB116" s="55" t="str">
        <f t="shared" si="938"/>
        <v/>
      </c>
      <c r="AC116" s="55" t="str">
        <f t="shared" si="938"/>
        <v/>
      </c>
      <c r="AD116" s="55" t="str">
        <f t="shared" si="938"/>
        <v/>
      </c>
      <c r="AE116" s="55" t="str">
        <f t="shared" si="938"/>
        <v/>
      </c>
      <c r="AF116" s="55" t="str">
        <f t="shared" si="938"/>
        <v/>
      </c>
      <c r="AG116" s="55" t="str">
        <f t="shared" si="938"/>
        <v/>
      </c>
      <c r="AH116" s="55" t="str">
        <f t="shared" si="938"/>
        <v/>
      </c>
      <c r="AI116" s="55" t="str">
        <f t="shared" si="938"/>
        <v/>
      </c>
      <c r="AJ116" s="55" t="str">
        <f t="shared" si="938"/>
        <v/>
      </c>
      <c r="AK116" s="55" t="str">
        <f t="shared" si="938"/>
        <v/>
      </c>
      <c r="AL116" s="55" t="str">
        <f t="shared" si="938"/>
        <v/>
      </c>
      <c r="AM116" s="55" t="str">
        <f t="shared" si="938"/>
        <v/>
      </c>
      <c r="AN116" s="55" t="str">
        <f t="shared" si="938"/>
        <v/>
      </c>
      <c r="AO116" s="55" t="str">
        <f t="shared" si="938"/>
        <v/>
      </c>
      <c r="AP116" s="55" t="str">
        <f t="shared" si="938"/>
        <v/>
      </c>
      <c r="AQ116" s="55" t="str">
        <f t="shared" si="938"/>
        <v/>
      </c>
      <c r="AR116" s="55" t="str">
        <f t="shared" si="938"/>
        <v/>
      </c>
      <c r="AS116" s="55" t="str">
        <f t="shared" si="938"/>
        <v/>
      </c>
      <c r="AT116" s="55" t="str">
        <f t="shared" si="938"/>
        <v/>
      </c>
      <c r="AU116" s="55" t="str">
        <f t="shared" si="938"/>
        <v/>
      </c>
      <c r="AV116" s="55" t="str">
        <f t="shared" si="938"/>
        <v/>
      </c>
      <c r="AW116" s="55" t="str">
        <f t="shared" si="938"/>
        <v/>
      </c>
      <c r="AX116" s="55" t="str">
        <f t="shared" si="938"/>
        <v/>
      </c>
      <c r="AY116" s="55" t="str">
        <f t="shared" si="938"/>
        <v/>
      </c>
      <c r="AZ116" s="55" t="str">
        <f t="shared" si="938"/>
        <v/>
      </c>
      <c r="BA116" s="55" t="str">
        <f t="shared" si="938"/>
        <v/>
      </c>
      <c r="BB116" s="55" t="str">
        <f t="shared" si="938"/>
        <v/>
      </c>
      <c r="BC116" s="55" t="str">
        <f t="shared" si="938"/>
        <v/>
      </c>
      <c r="BD116" s="55" t="str">
        <f t="shared" si="938"/>
        <v/>
      </c>
      <c r="BE116" s="55" t="str">
        <f t="shared" si="938"/>
        <v/>
      </c>
      <c r="BF116" s="55" t="str">
        <f t="shared" si="938"/>
        <v/>
      </c>
      <c r="BG116" s="55" t="str">
        <f t="shared" si="938"/>
        <v/>
      </c>
      <c r="BH116" s="55" t="str">
        <f t="shared" si="938"/>
        <v/>
      </c>
      <c r="BI116" s="55" t="str">
        <f t="shared" si="938"/>
        <v/>
      </c>
      <c r="BJ116" s="55" t="str">
        <f t="shared" si="938"/>
        <v/>
      </c>
      <c r="BK116" s="55" t="str">
        <f t="shared" si="938"/>
        <v/>
      </c>
      <c r="BL116" s="55" t="str">
        <f t="shared" si="938"/>
        <v/>
      </c>
      <c r="BM116" s="55" t="str">
        <f t="shared" si="938"/>
        <v/>
      </c>
      <c r="BN116" s="55" t="str">
        <f t="shared" si="938"/>
        <v/>
      </c>
      <c r="BO116" s="55" t="str">
        <f t="shared" si="938"/>
        <v/>
      </c>
      <c r="BP116" s="55" t="str">
        <f t="shared" si="938"/>
        <v/>
      </c>
      <c r="BQ116" s="55" t="str">
        <f t="shared" si="938"/>
        <v/>
      </c>
      <c r="BR116" s="55" t="str">
        <f t="shared" ref="BR116:CO116" si="939">IFERROR(IF($Y$2="DAILY",BQ116+1,""),"")</f>
        <v/>
      </c>
      <c r="BS116" s="55" t="str">
        <f t="shared" si="939"/>
        <v/>
      </c>
      <c r="BT116" s="55" t="str">
        <f t="shared" si="939"/>
        <v/>
      </c>
      <c r="BU116" s="55" t="str">
        <f t="shared" si="939"/>
        <v/>
      </c>
      <c r="BV116" s="55" t="str">
        <f t="shared" si="939"/>
        <v/>
      </c>
      <c r="BW116" s="55" t="str">
        <f t="shared" si="939"/>
        <v/>
      </c>
      <c r="BX116" s="55" t="str">
        <f t="shared" si="939"/>
        <v/>
      </c>
      <c r="BY116" s="55" t="str">
        <f t="shared" si="939"/>
        <v/>
      </c>
      <c r="BZ116" s="55" t="str">
        <f t="shared" si="939"/>
        <v/>
      </c>
      <c r="CA116" s="55" t="str">
        <f t="shared" si="939"/>
        <v/>
      </c>
      <c r="CB116" s="55" t="str">
        <f t="shared" si="939"/>
        <v/>
      </c>
      <c r="CC116" s="55" t="str">
        <f t="shared" si="939"/>
        <v/>
      </c>
      <c r="CD116" s="55" t="str">
        <f t="shared" si="939"/>
        <v/>
      </c>
      <c r="CE116" s="55" t="str">
        <f t="shared" si="939"/>
        <v/>
      </c>
      <c r="CF116" s="55" t="str">
        <f t="shared" si="939"/>
        <v/>
      </c>
      <c r="CG116" s="55" t="str">
        <f t="shared" si="939"/>
        <v/>
      </c>
      <c r="CH116" s="55" t="str">
        <f t="shared" si="939"/>
        <v/>
      </c>
      <c r="CI116" s="55" t="str">
        <f t="shared" si="939"/>
        <v/>
      </c>
      <c r="CJ116" s="55" t="str">
        <f t="shared" si="939"/>
        <v/>
      </c>
      <c r="CK116" s="55" t="str">
        <f t="shared" si="939"/>
        <v/>
      </c>
      <c r="CL116" s="55" t="str">
        <f t="shared" si="939"/>
        <v/>
      </c>
      <c r="CM116" s="55" t="str">
        <f t="shared" si="939"/>
        <v/>
      </c>
      <c r="CN116" s="55" t="str">
        <f t="shared" si="939"/>
        <v/>
      </c>
      <c r="CO116" s="55" t="str">
        <f t="shared" si="939"/>
        <v/>
      </c>
      <c r="CP116" s="56" t="str">
        <f>IFERROR(IF($Y$2="DAILY",DATE(B115,1,1)-WEEKDAY(DATE(B115,1,1))+26*7,DATE(CR116,1,1)-WEEKDAY(DATE(CR116,1,1))+26*7),"")</f>
        <v/>
      </c>
      <c r="CQ116" s="3"/>
      <c r="CR116" s="3" t="str">
        <f>B31</f>
        <v/>
      </c>
    </row>
    <row r="117" spans="1:96" ht="21" customHeight="1" x14ac:dyDescent="0.25">
      <c r="A117" s="48"/>
      <c r="B117" s="49"/>
      <c r="C117" s="57">
        <f t="shared" ref="C117" si="940">IF($Y$2="DAILY",3,"")</f>
        <v>3</v>
      </c>
      <c r="D117" s="54" t="str">
        <f t="shared" ref="D117:D118" si="941">IFERROR(IF($Y$2="DAILY",CP116+1,""),"")</f>
        <v/>
      </c>
      <c r="E117" s="55" t="str">
        <f t="shared" ref="E117:BP117" si="942">IFERROR(IF($Y$2="DAILY",D117+1,""),"")</f>
        <v/>
      </c>
      <c r="F117" s="55" t="str">
        <f t="shared" si="942"/>
        <v/>
      </c>
      <c r="G117" s="55" t="str">
        <f t="shared" si="942"/>
        <v/>
      </c>
      <c r="H117" s="55" t="str">
        <f t="shared" si="942"/>
        <v/>
      </c>
      <c r="I117" s="55" t="str">
        <f t="shared" si="942"/>
        <v/>
      </c>
      <c r="J117" s="55" t="str">
        <f t="shared" si="942"/>
        <v/>
      </c>
      <c r="K117" s="55" t="str">
        <f t="shared" si="942"/>
        <v/>
      </c>
      <c r="L117" s="55" t="str">
        <f t="shared" si="942"/>
        <v/>
      </c>
      <c r="M117" s="55" t="str">
        <f t="shared" si="942"/>
        <v/>
      </c>
      <c r="N117" s="55" t="str">
        <f t="shared" si="942"/>
        <v/>
      </c>
      <c r="O117" s="55" t="str">
        <f t="shared" si="942"/>
        <v/>
      </c>
      <c r="P117" s="55" t="str">
        <f t="shared" si="942"/>
        <v/>
      </c>
      <c r="Q117" s="55" t="str">
        <f t="shared" si="942"/>
        <v/>
      </c>
      <c r="R117" s="55" t="str">
        <f t="shared" si="942"/>
        <v/>
      </c>
      <c r="S117" s="55" t="str">
        <f t="shared" si="942"/>
        <v/>
      </c>
      <c r="T117" s="55" t="str">
        <f t="shared" si="942"/>
        <v/>
      </c>
      <c r="U117" s="55" t="str">
        <f t="shared" si="942"/>
        <v/>
      </c>
      <c r="V117" s="55" t="str">
        <f t="shared" si="942"/>
        <v/>
      </c>
      <c r="W117" s="55" t="str">
        <f t="shared" si="942"/>
        <v/>
      </c>
      <c r="X117" s="55" t="str">
        <f t="shared" si="942"/>
        <v/>
      </c>
      <c r="Y117" s="55" t="str">
        <f t="shared" si="942"/>
        <v/>
      </c>
      <c r="Z117" s="55" t="str">
        <f t="shared" si="942"/>
        <v/>
      </c>
      <c r="AA117" s="55" t="str">
        <f t="shared" si="942"/>
        <v/>
      </c>
      <c r="AB117" s="55" t="str">
        <f t="shared" si="942"/>
        <v/>
      </c>
      <c r="AC117" s="55" t="str">
        <f t="shared" si="942"/>
        <v/>
      </c>
      <c r="AD117" s="55" t="str">
        <f t="shared" si="942"/>
        <v/>
      </c>
      <c r="AE117" s="55" t="str">
        <f t="shared" si="942"/>
        <v/>
      </c>
      <c r="AF117" s="55" t="str">
        <f t="shared" si="942"/>
        <v/>
      </c>
      <c r="AG117" s="55" t="str">
        <f t="shared" si="942"/>
        <v/>
      </c>
      <c r="AH117" s="55" t="str">
        <f t="shared" si="942"/>
        <v/>
      </c>
      <c r="AI117" s="55" t="str">
        <f t="shared" si="942"/>
        <v/>
      </c>
      <c r="AJ117" s="55" t="str">
        <f t="shared" si="942"/>
        <v/>
      </c>
      <c r="AK117" s="55" t="str">
        <f t="shared" si="942"/>
        <v/>
      </c>
      <c r="AL117" s="55" t="str">
        <f t="shared" si="942"/>
        <v/>
      </c>
      <c r="AM117" s="55" t="str">
        <f t="shared" si="942"/>
        <v/>
      </c>
      <c r="AN117" s="55" t="str">
        <f t="shared" si="942"/>
        <v/>
      </c>
      <c r="AO117" s="55" t="str">
        <f t="shared" si="942"/>
        <v/>
      </c>
      <c r="AP117" s="55" t="str">
        <f t="shared" si="942"/>
        <v/>
      </c>
      <c r="AQ117" s="55" t="str">
        <f t="shared" si="942"/>
        <v/>
      </c>
      <c r="AR117" s="55" t="str">
        <f t="shared" si="942"/>
        <v/>
      </c>
      <c r="AS117" s="55" t="str">
        <f t="shared" si="942"/>
        <v/>
      </c>
      <c r="AT117" s="55" t="str">
        <f t="shared" si="942"/>
        <v/>
      </c>
      <c r="AU117" s="55" t="str">
        <f t="shared" si="942"/>
        <v/>
      </c>
      <c r="AV117" s="55" t="str">
        <f t="shared" si="942"/>
        <v/>
      </c>
      <c r="AW117" s="55" t="str">
        <f t="shared" si="942"/>
        <v/>
      </c>
      <c r="AX117" s="55" t="str">
        <f t="shared" si="942"/>
        <v/>
      </c>
      <c r="AY117" s="55" t="str">
        <f t="shared" si="942"/>
        <v/>
      </c>
      <c r="AZ117" s="55" t="str">
        <f t="shared" si="942"/>
        <v/>
      </c>
      <c r="BA117" s="55" t="str">
        <f t="shared" si="942"/>
        <v/>
      </c>
      <c r="BB117" s="55" t="str">
        <f t="shared" si="942"/>
        <v/>
      </c>
      <c r="BC117" s="55" t="str">
        <f t="shared" si="942"/>
        <v/>
      </c>
      <c r="BD117" s="55" t="str">
        <f t="shared" si="942"/>
        <v/>
      </c>
      <c r="BE117" s="55" t="str">
        <f t="shared" si="942"/>
        <v/>
      </c>
      <c r="BF117" s="55" t="str">
        <f t="shared" si="942"/>
        <v/>
      </c>
      <c r="BG117" s="55" t="str">
        <f t="shared" si="942"/>
        <v/>
      </c>
      <c r="BH117" s="55" t="str">
        <f t="shared" si="942"/>
        <v/>
      </c>
      <c r="BI117" s="55" t="str">
        <f t="shared" si="942"/>
        <v/>
      </c>
      <c r="BJ117" s="55" t="str">
        <f t="shared" si="942"/>
        <v/>
      </c>
      <c r="BK117" s="55" t="str">
        <f t="shared" si="942"/>
        <v/>
      </c>
      <c r="BL117" s="55" t="str">
        <f t="shared" si="942"/>
        <v/>
      </c>
      <c r="BM117" s="55" t="str">
        <f t="shared" si="942"/>
        <v/>
      </c>
      <c r="BN117" s="55" t="str">
        <f t="shared" si="942"/>
        <v/>
      </c>
      <c r="BO117" s="55" t="str">
        <f t="shared" si="942"/>
        <v/>
      </c>
      <c r="BP117" s="55" t="str">
        <f t="shared" si="942"/>
        <v/>
      </c>
      <c r="BQ117" s="55" t="str">
        <f t="shared" ref="BQ117:CO117" si="943">IFERROR(IF($Y$2="DAILY",BP117+1,""),"")</f>
        <v/>
      </c>
      <c r="BR117" s="55" t="str">
        <f t="shared" si="943"/>
        <v/>
      </c>
      <c r="BS117" s="55" t="str">
        <f t="shared" si="943"/>
        <v/>
      </c>
      <c r="BT117" s="55" t="str">
        <f t="shared" si="943"/>
        <v/>
      </c>
      <c r="BU117" s="55" t="str">
        <f t="shared" si="943"/>
        <v/>
      </c>
      <c r="BV117" s="55" t="str">
        <f t="shared" si="943"/>
        <v/>
      </c>
      <c r="BW117" s="55" t="str">
        <f t="shared" si="943"/>
        <v/>
      </c>
      <c r="BX117" s="55" t="str">
        <f t="shared" si="943"/>
        <v/>
      </c>
      <c r="BY117" s="55" t="str">
        <f t="shared" si="943"/>
        <v/>
      </c>
      <c r="BZ117" s="55" t="str">
        <f t="shared" si="943"/>
        <v/>
      </c>
      <c r="CA117" s="55" t="str">
        <f t="shared" si="943"/>
        <v/>
      </c>
      <c r="CB117" s="55" t="str">
        <f t="shared" si="943"/>
        <v/>
      </c>
      <c r="CC117" s="55" t="str">
        <f t="shared" si="943"/>
        <v/>
      </c>
      <c r="CD117" s="55" t="str">
        <f t="shared" si="943"/>
        <v/>
      </c>
      <c r="CE117" s="55" t="str">
        <f t="shared" si="943"/>
        <v/>
      </c>
      <c r="CF117" s="55" t="str">
        <f t="shared" si="943"/>
        <v/>
      </c>
      <c r="CG117" s="55" t="str">
        <f t="shared" si="943"/>
        <v/>
      </c>
      <c r="CH117" s="55" t="str">
        <f t="shared" si="943"/>
        <v/>
      </c>
      <c r="CI117" s="55" t="str">
        <f t="shared" si="943"/>
        <v/>
      </c>
      <c r="CJ117" s="55" t="str">
        <f t="shared" si="943"/>
        <v/>
      </c>
      <c r="CK117" s="55" t="str">
        <f t="shared" si="943"/>
        <v/>
      </c>
      <c r="CL117" s="55" t="str">
        <f t="shared" si="943"/>
        <v/>
      </c>
      <c r="CM117" s="55" t="str">
        <f t="shared" si="943"/>
        <v/>
      </c>
      <c r="CN117" s="55" t="str">
        <f t="shared" si="943"/>
        <v/>
      </c>
      <c r="CO117" s="55" t="str">
        <f t="shared" si="943"/>
        <v/>
      </c>
      <c r="CP117" s="56" t="str">
        <f>IFERROR(IF($Y$2="DAILY",DATE(B115,1,1)-WEEKDAY(DATE(B115,1,1))+39*7,DATE(CR117,1,1)-WEEKDAY(DATE(CR117,1,1))+39*7),"")</f>
        <v/>
      </c>
      <c r="CQ117" s="3"/>
      <c r="CR117" s="3" t="str">
        <f>B31</f>
        <v/>
      </c>
    </row>
    <row r="118" spans="1:96" ht="21" customHeight="1" x14ac:dyDescent="0.25">
      <c r="A118" s="48"/>
      <c r="B118" s="49"/>
      <c r="C118" s="57">
        <f t="shared" ref="C118" si="944">IF($Y$2="DAILY",4,"")</f>
        <v>4</v>
      </c>
      <c r="D118" s="54" t="str">
        <f t="shared" si="941"/>
        <v/>
      </c>
      <c r="E118" s="55" t="str">
        <f t="shared" ref="E118:BP118" si="945">IFERROR(IF($Y$2="DAILY",D118+1,""),"")</f>
        <v/>
      </c>
      <c r="F118" s="55" t="str">
        <f t="shared" si="945"/>
        <v/>
      </c>
      <c r="G118" s="55" t="str">
        <f t="shared" si="945"/>
        <v/>
      </c>
      <c r="H118" s="55" t="str">
        <f t="shared" si="945"/>
        <v/>
      </c>
      <c r="I118" s="55" t="str">
        <f t="shared" si="945"/>
        <v/>
      </c>
      <c r="J118" s="55" t="str">
        <f t="shared" si="945"/>
        <v/>
      </c>
      <c r="K118" s="55" t="str">
        <f t="shared" si="945"/>
        <v/>
      </c>
      <c r="L118" s="55" t="str">
        <f t="shared" si="945"/>
        <v/>
      </c>
      <c r="M118" s="55" t="str">
        <f t="shared" si="945"/>
        <v/>
      </c>
      <c r="N118" s="55" t="str">
        <f t="shared" si="945"/>
        <v/>
      </c>
      <c r="O118" s="55" t="str">
        <f t="shared" si="945"/>
        <v/>
      </c>
      <c r="P118" s="55" t="str">
        <f t="shared" si="945"/>
        <v/>
      </c>
      <c r="Q118" s="55" t="str">
        <f t="shared" si="945"/>
        <v/>
      </c>
      <c r="R118" s="55" t="str">
        <f t="shared" si="945"/>
        <v/>
      </c>
      <c r="S118" s="55" t="str">
        <f t="shared" si="945"/>
        <v/>
      </c>
      <c r="T118" s="55" t="str">
        <f t="shared" si="945"/>
        <v/>
      </c>
      <c r="U118" s="55" t="str">
        <f t="shared" si="945"/>
        <v/>
      </c>
      <c r="V118" s="55" t="str">
        <f t="shared" si="945"/>
        <v/>
      </c>
      <c r="W118" s="55" t="str">
        <f t="shared" si="945"/>
        <v/>
      </c>
      <c r="X118" s="55" t="str">
        <f t="shared" si="945"/>
        <v/>
      </c>
      <c r="Y118" s="55" t="str">
        <f t="shared" si="945"/>
        <v/>
      </c>
      <c r="Z118" s="55" t="str">
        <f t="shared" si="945"/>
        <v/>
      </c>
      <c r="AA118" s="55" t="str">
        <f t="shared" si="945"/>
        <v/>
      </c>
      <c r="AB118" s="55" t="str">
        <f t="shared" si="945"/>
        <v/>
      </c>
      <c r="AC118" s="55" t="str">
        <f t="shared" si="945"/>
        <v/>
      </c>
      <c r="AD118" s="55" t="str">
        <f t="shared" si="945"/>
        <v/>
      </c>
      <c r="AE118" s="55" t="str">
        <f t="shared" si="945"/>
        <v/>
      </c>
      <c r="AF118" s="55" t="str">
        <f t="shared" si="945"/>
        <v/>
      </c>
      <c r="AG118" s="55" t="str">
        <f t="shared" si="945"/>
        <v/>
      </c>
      <c r="AH118" s="55" t="str">
        <f t="shared" si="945"/>
        <v/>
      </c>
      <c r="AI118" s="55" t="str">
        <f t="shared" si="945"/>
        <v/>
      </c>
      <c r="AJ118" s="55" t="str">
        <f t="shared" si="945"/>
        <v/>
      </c>
      <c r="AK118" s="55" t="str">
        <f t="shared" si="945"/>
        <v/>
      </c>
      <c r="AL118" s="55" t="str">
        <f t="shared" si="945"/>
        <v/>
      </c>
      <c r="AM118" s="55" t="str">
        <f t="shared" si="945"/>
        <v/>
      </c>
      <c r="AN118" s="55" t="str">
        <f t="shared" si="945"/>
        <v/>
      </c>
      <c r="AO118" s="55" t="str">
        <f t="shared" si="945"/>
        <v/>
      </c>
      <c r="AP118" s="55" t="str">
        <f t="shared" si="945"/>
        <v/>
      </c>
      <c r="AQ118" s="55" t="str">
        <f t="shared" si="945"/>
        <v/>
      </c>
      <c r="AR118" s="55" t="str">
        <f t="shared" si="945"/>
        <v/>
      </c>
      <c r="AS118" s="55" t="str">
        <f t="shared" si="945"/>
        <v/>
      </c>
      <c r="AT118" s="55" t="str">
        <f t="shared" si="945"/>
        <v/>
      </c>
      <c r="AU118" s="55" t="str">
        <f t="shared" si="945"/>
        <v/>
      </c>
      <c r="AV118" s="55" t="str">
        <f t="shared" si="945"/>
        <v/>
      </c>
      <c r="AW118" s="55" t="str">
        <f t="shared" si="945"/>
        <v/>
      </c>
      <c r="AX118" s="55" t="str">
        <f t="shared" si="945"/>
        <v/>
      </c>
      <c r="AY118" s="55" t="str">
        <f t="shared" si="945"/>
        <v/>
      </c>
      <c r="AZ118" s="55" t="str">
        <f t="shared" si="945"/>
        <v/>
      </c>
      <c r="BA118" s="55" t="str">
        <f t="shared" si="945"/>
        <v/>
      </c>
      <c r="BB118" s="55" t="str">
        <f t="shared" si="945"/>
        <v/>
      </c>
      <c r="BC118" s="55" t="str">
        <f t="shared" si="945"/>
        <v/>
      </c>
      <c r="BD118" s="55" t="str">
        <f t="shared" si="945"/>
        <v/>
      </c>
      <c r="BE118" s="55" t="str">
        <f t="shared" si="945"/>
        <v/>
      </c>
      <c r="BF118" s="55" t="str">
        <f t="shared" si="945"/>
        <v/>
      </c>
      <c r="BG118" s="55" t="str">
        <f t="shared" si="945"/>
        <v/>
      </c>
      <c r="BH118" s="55" t="str">
        <f t="shared" si="945"/>
        <v/>
      </c>
      <c r="BI118" s="55" t="str">
        <f t="shared" si="945"/>
        <v/>
      </c>
      <c r="BJ118" s="55" t="str">
        <f t="shared" si="945"/>
        <v/>
      </c>
      <c r="BK118" s="55" t="str">
        <f t="shared" si="945"/>
        <v/>
      </c>
      <c r="BL118" s="55" t="str">
        <f t="shared" si="945"/>
        <v/>
      </c>
      <c r="BM118" s="55" t="str">
        <f t="shared" si="945"/>
        <v/>
      </c>
      <c r="BN118" s="55" t="str">
        <f t="shared" si="945"/>
        <v/>
      </c>
      <c r="BO118" s="55" t="str">
        <f t="shared" si="945"/>
        <v/>
      </c>
      <c r="BP118" s="55" t="str">
        <f t="shared" si="945"/>
        <v/>
      </c>
      <c r="BQ118" s="55" t="str">
        <f t="shared" ref="BQ118:CO118" si="946">IFERROR(IF($Y$2="DAILY",BP118+1,""),"")</f>
        <v/>
      </c>
      <c r="BR118" s="55" t="str">
        <f t="shared" si="946"/>
        <v/>
      </c>
      <c r="BS118" s="55" t="str">
        <f t="shared" si="946"/>
        <v/>
      </c>
      <c r="BT118" s="55" t="str">
        <f t="shared" si="946"/>
        <v/>
      </c>
      <c r="BU118" s="55" t="str">
        <f t="shared" si="946"/>
        <v/>
      </c>
      <c r="BV118" s="55" t="str">
        <f t="shared" si="946"/>
        <v/>
      </c>
      <c r="BW118" s="55" t="str">
        <f t="shared" si="946"/>
        <v/>
      </c>
      <c r="BX118" s="55" t="str">
        <f t="shared" si="946"/>
        <v/>
      </c>
      <c r="BY118" s="55" t="str">
        <f t="shared" si="946"/>
        <v/>
      </c>
      <c r="BZ118" s="55" t="str">
        <f t="shared" si="946"/>
        <v/>
      </c>
      <c r="CA118" s="55" t="str">
        <f t="shared" si="946"/>
        <v/>
      </c>
      <c r="CB118" s="55" t="str">
        <f t="shared" si="946"/>
        <v/>
      </c>
      <c r="CC118" s="55" t="str">
        <f t="shared" si="946"/>
        <v/>
      </c>
      <c r="CD118" s="55" t="str">
        <f t="shared" si="946"/>
        <v/>
      </c>
      <c r="CE118" s="55" t="str">
        <f t="shared" si="946"/>
        <v/>
      </c>
      <c r="CF118" s="55" t="str">
        <f t="shared" si="946"/>
        <v/>
      </c>
      <c r="CG118" s="55" t="str">
        <f t="shared" si="946"/>
        <v/>
      </c>
      <c r="CH118" s="55" t="str">
        <f t="shared" si="946"/>
        <v/>
      </c>
      <c r="CI118" s="55" t="str">
        <f t="shared" si="946"/>
        <v/>
      </c>
      <c r="CJ118" s="55" t="str">
        <f t="shared" si="946"/>
        <v/>
      </c>
      <c r="CK118" s="55" t="str">
        <f t="shared" si="946"/>
        <v/>
      </c>
      <c r="CL118" s="55" t="str">
        <f t="shared" si="946"/>
        <v/>
      </c>
      <c r="CM118" s="55" t="str">
        <f t="shared" si="946"/>
        <v/>
      </c>
      <c r="CN118" s="55" t="str">
        <f t="shared" si="946"/>
        <v/>
      </c>
      <c r="CO118" s="55" t="str">
        <f t="shared" si="946"/>
        <v/>
      </c>
      <c r="CP118" s="56" t="str">
        <f>IFERROR(IF($Y$2="DAILY",DATE(B115,1,1)-WEEKDAY(DATE(B115,1,1))+52*7,DATE(CR118,1,1)-WEEKDAY(DATE(CR118,1,1))+52*7),"")</f>
        <v/>
      </c>
      <c r="CQ118" s="3"/>
      <c r="CR118" s="3" t="str">
        <f>B31</f>
        <v/>
      </c>
    </row>
    <row r="119" spans="1:96" ht="21" customHeight="1" x14ac:dyDescent="0.25">
      <c r="A119" s="48"/>
      <c r="B119" s="49"/>
      <c r="C119" s="58"/>
      <c r="D119" s="54" t="str">
        <f>IFERROR(IF($Y$2="DAILY",IF(AND(MONTH(DATE(B115,2,29))=2,WEEKDAY(DATE(B115,1,1))=7),DATE(B115,12,24),""),""),"")</f>
        <v/>
      </c>
      <c r="E119" s="55" t="str">
        <f>IFERROR(IF($Y$2="DAILY",IF(AND(MONTH(DATE(B115,2,29))=2,WEEKDAY(DATE(B115,1,1))=7),DATE(B115,12,25),""),""),"")</f>
        <v/>
      </c>
      <c r="F119" s="55" t="str">
        <f>IFERROR(IF($Y$2="DAILY",IF(AND(MONTH(DATE(B115,2,29))=2,WEEKDAY(DATE(B115,1,1))=7),DATE(B115,12,26),""),""),"")</f>
        <v/>
      </c>
      <c r="G119" s="55" t="str">
        <f>IFERROR(IF($Y$2="DAILY",IF(AND(MONTH(DATE(B115,2,29))=2,WEEKDAY(DATE(B115,1,1))=7),DATE(B115,12,27),""),""),"")</f>
        <v/>
      </c>
      <c r="H119" s="55" t="str">
        <f>IFERROR(IF($Y$2="DAILY",IF(AND(MONTH(DATE(B115,2,29))=2,WEEKDAY(DATE(B115,1,1))=7),DATE(B115,12,28),""),""),"")</f>
        <v/>
      </c>
      <c r="I119" s="55" t="str">
        <f>IFERROR(IF($Y$2="DAILY",IF(AND(MONTH(DATE(B115,2,29))=2,WEEKDAY(DATE(B115,1,1))=7),DATE(B115,12,29),""),""),"")</f>
        <v/>
      </c>
      <c r="J119" s="55" t="str">
        <f>IFERROR(IF($Y$2="DAILY",IF(AND(MONTH(DATE(B115,2,29))=2,WEEKDAY(DATE(B115,1,1))=7),DATE(B115,12,30),""),""),"")</f>
        <v/>
      </c>
      <c r="K119" s="55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56"/>
      <c r="CQ119" s="3"/>
      <c r="CR119" s="3" t="str">
        <f>B31</f>
        <v/>
      </c>
    </row>
    <row r="120" spans="1:96" ht="21" customHeight="1" x14ac:dyDescent="0.25">
      <c r="A120" s="48" t="str">
        <f>IFERROR(IF($Y$2="DAILY","21-22",""),"")</f>
        <v>21-22</v>
      </c>
      <c r="B120" s="49" t="str">
        <f>IFERROR(IF($Y$2="DAILY",$B$10+22,""),"")</f>
        <v/>
      </c>
      <c r="C120" s="57">
        <f t="shared" ref="C120" si="947">IF($Y$2="DAILY",1,"")</f>
        <v>1</v>
      </c>
      <c r="D120" s="54" t="str">
        <f>IFERROR(IF($Y$2="DAILY",DATE(B120,1,1)-WEEKDAY(DATE(B120,1,1),1)+1,""),"")</f>
        <v/>
      </c>
      <c r="E120" s="55" t="str">
        <f>IFERROR(IF($Y$2="DAILY",DATE(B120,1,1)-WEEKDAY(DATE(B120,1,1),1)+2,""),"")</f>
        <v/>
      </c>
      <c r="F120" s="55" t="str">
        <f>IFERROR(IF($Y$2="DAILY",DATE(B120,1,1)-WEEKDAY(DATE(B120,1,1),1)+3,""),"")</f>
        <v/>
      </c>
      <c r="G120" s="55" t="str">
        <f>IFERROR(IF($Y$2="DAILY",DATE(B120,1,1)-WEEKDAY(DATE(B120,1,1),1)+4,""),"")</f>
        <v/>
      </c>
      <c r="H120" s="55" t="str">
        <f>IFERROR(IF($Y$2="DAILY",DATE(B120,1,1)-WEEKDAY(DATE(B120,1,1),1)+5,""),"")</f>
        <v/>
      </c>
      <c r="I120" s="55" t="str">
        <f>IFERROR(IF($Y$2="DAILY",DATE(B120,1,1)-WEEKDAY(DATE(B120,1,1),1)+6,""),"")</f>
        <v/>
      </c>
      <c r="J120" s="55" t="str">
        <f>IFERROR(IF($Y$2="DAILY",DATE(B120,1,1)-WEEKDAY(DATE(B120,1,1),1)+7,""),"")</f>
        <v/>
      </c>
      <c r="K120" s="55" t="str">
        <f t="shared" ref="K120:BV120" si="948">IFERROR(IF($Y$2="DAILY",J120+1,""),"")</f>
        <v/>
      </c>
      <c r="L120" s="55" t="str">
        <f t="shared" si="948"/>
        <v/>
      </c>
      <c r="M120" s="55" t="str">
        <f t="shared" si="948"/>
        <v/>
      </c>
      <c r="N120" s="55" t="str">
        <f t="shared" si="948"/>
        <v/>
      </c>
      <c r="O120" s="55" t="str">
        <f t="shared" si="948"/>
        <v/>
      </c>
      <c r="P120" s="55" t="str">
        <f t="shared" si="948"/>
        <v/>
      </c>
      <c r="Q120" s="55" t="str">
        <f t="shared" si="948"/>
        <v/>
      </c>
      <c r="R120" s="55" t="str">
        <f t="shared" si="948"/>
        <v/>
      </c>
      <c r="S120" s="55" t="str">
        <f t="shared" si="948"/>
        <v/>
      </c>
      <c r="T120" s="55" t="str">
        <f t="shared" si="948"/>
        <v/>
      </c>
      <c r="U120" s="55" t="str">
        <f t="shared" si="948"/>
        <v/>
      </c>
      <c r="V120" s="55" t="str">
        <f t="shared" si="948"/>
        <v/>
      </c>
      <c r="W120" s="55" t="str">
        <f t="shared" si="948"/>
        <v/>
      </c>
      <c r="X120" s="55" t="str">
        <f t="shared" si="948"/>
        <v/>
      </c>
      <c r="Y120" s="55" t="str">
        <f t="shared" si="948"/>
        <v/>
      </c>
      <c r="Z120" s="55" t="str">
        <f t="shared" si="948"/>
        <v/>
      </c>
      <c r="AA120" s="55" t="str">
        <f t="shared" si="948"/>
        <v/>
      </c>
      <c r="AB120" s="55" t="str">
        <f t="shared" si="948"/>
        <v/>
      </c>
      <c r="AC120" s="55" t="str">
        <f t="shared" si="948"/>
        <v/>
      </c>
      <c r="AD120" s="55" t="str">
        <f t="shared" si="948"/>
        <v/>
      </c>
      <c r="AE120" s="55" t="str">
        <f t="shared" si="948"/>
        <v/>
      </c>
      <c r="AF120" s="55" t="str">
        <f t="shared" si="948"/>
        <v/>
      </c>
      <c r="AG120" s="55" t="str">
        <f t="shared" si="948"/>
        <v/>
      </c>
      <c r="AH120" s="55" t="str">
        <f t="shared" si="948"/>
        <v/>
      </c>
      <c r="AI120" s="55" t="str">
        <f t="shared" si="948"/>
        <v/>
      </c>
      <c r="AJ120" s="55" t="str">
        <f t="shared" si="948"/>
        <v/>
      </c>
      <c r="AK120" s="55" t="str">
        <f t="shared" si="948"/>
        <v/>
      </c>
      <c r="AL120" s="55" t="str">
        <f t="shared" si="948"/>
        <v/>
      </c>
      <c r="AM120" s="55" t="str">
        <f t="shared" si="948"/>
        <v/>
      </c>
      <c r="AN120" s="55" t="str">
        <f t="shared" si="948"/>
        <v/>
      </c>
      <c r="AO120" s="55" t="str">
        <f t="shared" si="948"/>
        <v/>
      </c>
      <c r="AP120" s="55" t="str">
        <f t="shared" si="948"/>
        <v/>
      </c>
      <c r="AQ120" s="55" t="str">
        <f t="shared" si="948"/>
        <v/>
      </c>
      <c r="AR120" s="55" t="str">
        <f t="shared" si="948"/>
        <v/>
      </c>
      <c r="AS120" s="55" t="str">
        <f t="shared" si="948"/>
        <v/>
      </c>
      <c r="AT120" s="55" t="str">
        <f t="shared" si="948"/>
        <v/>
      </c>
      <c r="AU120" s="55" t="str">
        <f t="shared" si="948"/>
        <v/>
      </c>
      <c r="AV120" s="55" t="str">
        <f t="shared" si="948"/>
        <v/>
      </c>
      <c r="AW120" s="55" t="str">
        <f t="shared" si="948"/>
        <v/>
      </c>
      <c r="AX120" s="55" t="str">
        <f t="shared" si="948"/>
        <v/>
      </c>
      <c r="AY120" s="55" t="str">
        <f t="shared" si="948"/>
        <v/>
      </c>
      <c r="AZ120" s="55" t="str">
        <f t="shared" si="948"/>
        <v/>
      </c>
      <c r="BA120" s="55" t="str">
        <f t="shared" si="948"/>
        <v/>
      </c>
      <c r="BB120" s="55" t="str">
        <f t="shared" si="948"/>
        <v/>
      </c>
      <c r="BC120" s="55" t="str">
        <f t="shared" si="948"/>
        <v/>
      </c>
      <c r="BD120" s="55" t="str">
        <f t="shared" si="948"/>
        <v/>
      </c>
      <c r="BE120" s="55" t="str">
        <f t="shared" si="948"/>
        <v/>
      </c>
      <c r="BF120" s="55" t="str">
        <f t="shared" si="948"/>
        <v/>
      </c>
      <c r="BG120" s="55" t="str">
        <f t="shared" si="948"/>
        <v/>
      </c>
      <c r="BH120" s="55" t="str">
        <f t="shared" si="948"/>
        <v/>
      </c>
      <c r="BI120" s="55" t="str">
        <f t="shared" si="948"/>
        <v/>
      </c>
      <c r="BJ120" s="55" t="str">
        <f t="shared" si="948"/>
        <v/>
      </c>
      <c r="BK120" s="55" t="str">
        <f t="shared" si="948"/>
        <v/>
      </c>
      <c r="BL120" s="55" t="str">
        <f t="shared" si="948"/>
        <v/>
      </c>
      <c r="BM120" s="55" t="str">
        <f t="shared" si="948"/>
        <v/>
      </c>
      <c r="BN120" s="55" t="str">
        <f t="shared" si="948"/>
        <v/>
      </c>
      <c r="BO120" s="55" t="str">
        <f t="shared" si="948"/>
        <v/>
      </c>
      <c r="BP120" s="55" t="str">
        <f t="shared" si="948"/>
        <v/>
      </c>
      <c r="BQ120" s="55" t="str">
        <f t="shared" si="948"/>
        <v/>
      </c>
      <c r="BR120" s="55" t="str">
        <f t="shared" si="948"/>
        <v/>
      </c>
      <c r="BS120" s="55" t="str">
        <f t="shared" si="948"/>
        <v/>
      </c>
      <c r="BT120" s="55" t="str">
        <f t="shared" si="948"/>
        <v/>
      </c>
      <c r="BU120" s="55" t="str">
        <f t="shared" si="948"/>
        <v/>
      </c>
      <c r="BV120" s="55" t="str">
        <f t="shared" si="948"/>
        <v/>
      </c>
      <c r="BW120" s="55" t="str">
        <f t="shared" ref="BW120:CO120" si="949">IFERROR(IF($Y$2="DAILY",BV120+1,""),"")</f>
        <v/>
      </c>
      <c r="BX120" s="55" t="str">
        <f t="shared" si="949"/>
        <v/>
      </c>
      <c r="BY120" s="55" t="str">
        <f t="shared" si="949"/>
        <v/>
      </c>
      <c r="BZ120" s="55" t="str">
        <f t="shared" si="949"/>
        <v/>
      </c>
      <c r="CA120" s="55" t="str">
        <f t="shared" si="949"/>
        <v/>
      </c>
      <c r="CB120" s="55" t="str">
        <f t="shared" si="949"/>
        <v/>
      </c>
      <c r="CC120" s="55" t="str">
        <f t="shared" si="949"/>
        <v/>
      </c>
      <c r="CD120" s="55" t="str">
        <f t="shared" si="949"/>
        <v/>
      </c>
      <c r="CE120" s="55" t="str">
        <f t="shared" si="949"/>
        <v/>
      </c>
      <c r="CF120" s="55" t="str">
        <f t="shared" si="949"/>
        <v/>
      </c>
      <c r="CG120" s="55" t="str">
        <f t="shared" si="949"/>
        <v/>
      </c>
      <c r="CH120" s="55" t="str">
        <f t="shared" si="949"/>
        <v/>
      </c>
      <c r="CI120" s="55" t="str">
        <f t="shared" si="949"/>
        <v/>
      </c>
      <c r="CJ120" s="55" t="str">
        <f t="shared" si="949"/>
        <v/>
      </c>
      <c r="CK120" s="55" t="str">
        <f t="shared" si="949"/>
        <v/>
      </c>
      <c r="CL120" s="55" t="str">
        <f t="shared" si="949"/>
        <v/>
      </c>
      <c r="CM120" s="55" t="str">
        <f t="shared" si="949"/>
        <v/>
      </c>
      <c r="CN120" s="55" t="str">
        <f t="shared" si="949"/>
        <v/>
      </c>
      <c r="CO120" s="55" t="str">
        <f t="shared" si="949"/>
        <v/>
      </c>
      <c r="CP120" s="56" t="str">
        <f>IFERROR(IF($Y$2="DAILY",DATE(B120,1,1)-WEEKDAY(DATE(B120,1,1))+13*7,DATE(CR120,1,1)-WEEKDAY(DATE(CR120,1,1))+13*7),"")</f>
        <v/>
      </c>
      <c r="CQ120" s="3"/>
      <c r="CR120" s="3" t="str">
        <f>B32</f>
        <v/>
      </c>
    </row>
    <row r="121" spans="1:96" ht="21" customHeight="1" x14ac:dyDescent="0.25">
      <c r="A121" s="48"/>
      <c r="B121" s="61"/>
      <c r="C121" s="57">
        <f t="shared" ref="C121" si="950">IF($Y$2="DAILY",2,"")</f>
        <v>2</v>
      </c>
      <c r="D121" s="54" t="str">
        <f t="shared" ref="D121:D123" si="951">IFERROR(IF($Y$2="DAILY",CP120+1,""),"")</f>
        <v/>
      </c>
      <c r="E121" s="55" t="str">
        <f t="shared" ref="E121:BP121" si="952">IFERROR(IF($Y$2="DAILY",D121+1,""),"")</f>
        <v/>
      </c>
      <c r="F121" s="55" t="str">
        <f t="shared" si="952"/>
        <v/>
      </c>
      <c r="G121" s="55" t="str">
        <f t="shared" si="952"/>
        <v/>
      </c>
      <c r="H121" s="55" t="str">
        <f t="shared" si="952"/>
        <v/>
      </c>
      <c r="I121" s="55" t="str">
        <f t="shared" si="952"/>
        <v/>
      </c>
      <c r="J121" s="55" t="str">
        <f t="shared" si="952"/>
        <v/>
      </c>
      <c r="K121" s="55" t="str">
        <f t="shared" si="952"/>
        <v/>
      </c>
      <c r="L121" s="55" t="str">
        <f t="shared" si="952"/>
        <v/>
      </c>
      <c r="M121" s="55" t="str">
        <f t="shared" si="952"/>
        <v/>
      </c>
      <c r="N121" s="55" t="str">
        <f t="shared" si="952"/>
        <v/>
      </c>
      <c r="O121" s="55" t="str">
        <f t="shared" si="952"/>
        <v/>
      </c>
      <c r="P121" s="55" t="str">
        <f t="shared" si="952"/>
        <v/>
      </c>
      <c r="Q121" s="55" t="str">
        <f t="shared" si="952"/>
        <v/>
      </c>
      <c r="R121" s="55" t="str">
        <f t="shared" si="952"/>
        <v/>
      </c>
      <c r="S121" s="55" t="str">
        <f t="shared" si="952"/>
        <v/>
      </c>
      <c r="T121" s="55" t="str">
        <f t="shared" si="952"/>
        <v/>
      </c>
      <c r="U121" s="55" t="str">
        <f t="shared" si="952"/>
        <v/>
      </c>
      <c r="V121" s="55" t="str">
        <f t="shared" si="952"/>
        <v/>
      </c>
      <c r="W121" s="55" t="str">
        <f t="shared" si="952"/>
        <v/>
      </c>
      <c r="X121" s="55" t="str">
        <f t="shared" si="952"/>
        <v/>
      </c>
      <c r="Y121" s="55" t="str">
        <f t="shared" si="952"/>
        <v/>
      </c>
      <c r="Z121" s="55" t="str">
        <f t="shared" si="952"/>
        <v/>
      </c>
      <c r="AA121" s="55" t="str">
        <f t="shared" si="952"/>
        <v/>
      </c>
      <c r="AB121" s="55" t="str">
        <f t="shared" si="952"/>
        <v/>
      </c>
      <c r="AC121" s="55" t="str">
        <f t="shared" si="952"/>
        <v/>
      </c>
      <c r="AD121" s="55" t="str">
        <f t="shared" si="952"/>
        <v/>
      </c>
      <c r="AE121" s="55" t="str">
        <f t="shared" si="952"/>
        <v/>
      </c>
      <c r="AF121" s="55" t="str">
        <f t="shared" si="952"/>
        <v/>
      </c>
      <c r="AG121" s="55" t="str">
        <f t="shared" si="952"/>
        <v/>
      </c>
      <c r="AH121" s="55" t="str">
        <f t="shared" si="952"/>
        <v/>
      </c>
      <c r="AI121" s="55" t="str">
        <f t="shared" si="952"/>
        <v/>
      </c>
      <c r="AJ121" s="55" t="str">
        <f t="shared" si="952"/>
        <v/>
      </c>
      <c r="AK121" s="55" t="str">
        <f t="shared" si="952"/>
        <v/>
      </c>
      <c r="AL121" s="55" t="str">
        <f t="shared" si="952"/>
        <v/>
      </c>
      <c r="AM121" s="55" t="str">
        <f t="shared" si="952"/>
        <v/>
      </c>
      <c r="AN121" s="55" t="str">
        <f t="shared" si="952"/>
        <v/>
      </c>
      <c r="AO121" s="55" t="str">
        <f t="shared" si="952"/>
        <v/>
      </c>
      <c r="AP121" s="55" t="str">
        <f t="shared" si="952"/>
        <v/>
      </c>
      <c r="AQ121" s="55" t="str">
        <f t="shared" si="952"/>
        <v/>
      </c>
      <c r="AR121" s="55" t="str">
        <f t="shared" si="952"/>
        <v/>
      </c>
      <c r="AS121" s="55" t="str">
        <f t="shared" si="952"/>
        <v/>
      </c>
      <c r="AT121" s="55" t="str">
        <f t="shared" si="952"/>
        <v/>
      </c>
      <c r="AU121" s="55" t="str">
        <f t="shared" si="952"/>
        <v/>
      </c>
      <c r="AV121" s="55" t="str">
        <f t="shared" si="952"/>
        <v/>
      </c>
      <c r="AW121" s="55" t="str">
        <f t="shared" si="952"/>
        <v/>
      </c>
      <c r="AX121" s="55" t="str">
        <f t="shared" si="952"/>
        <v/>
      </c>
      <c r="AY121" s="55" t="str">
        <f t="shared" si="952"/>
        <v/>
      </c>
      <c r="AZ121" s="55" t="str">
        <f t="shared" si="952"/>
        <v/>
      </c>
      <c r="BA121" s="55" t="str">
        <f t="shared" si="952"/>
        <v/>
      </c>
      <c r="BB121" s="55" t="str">
        <f t="shared" si="952"/>
        <v/>
      </c>
      <c r="BC121" s="55" t="str">
        <f t="shared" si="952"/>
        <v/>
      </c>
      <c r="BD121" s="55" t="str">
        <f t="shared" si="952"/>
        <v/>
      </c>
      <c r="BE121" s="55" t="str">
        <f t="shared" si="952"/>
        <v/>
      </c>
      <c r="BF121" s="55" t="str">
        <f t="shared" si="952"/>
        <v/>
      </c>
      <c r="BG121" s="55" t="str">
        <f t="shared" si="952"/>
        <v/>
      </c>
      <c r="BH121" s="55" t="str">
        <f t="shared" si="952"/>
        <v/>
      </c>
      <c r="BI121" s="55" t="str">
        <f t="shared" si="952"/>
        <v/>
      </c>
      <c r="BJ121" s="55" t="str">
        <f t="shared" si="952"/>
        <v/>
      </c>
      <c r="BK121" s="55" t="str">
        <f t="shared" si="952"/>
        <v/>
      </c>
      <c r="BL121" s="55" t="str">
        <f t="shared" si="952"/>
        <v/>
      </c>
      <c r="BM121" s="55" t="str">
        <f t="shared" si="952"/>
        <v/>
      </c>
      <c r="BN121" s="55" t="str">
        <f t="shared" si="952"/>
        <v/>
      </c>
      <c r="BO121" s="55" t="str">
        <f t="shared" si="952"/>
        <v/>
      </c>
      <c r="BP121" s="55" t="str">
        <f t="shared" si="952"/>
        <v/>
      </c>
      <c r="BQ121" s="55" t="str">
        <f t="shared" ref="BQ121:CO121" si="953">IFERROR(IF($Y$2="DAILY",BP121+1,""),"")</f>
        <v/>
      </c>
      <c r="BR121" s="55" t="str">
        <f t="shared" si="953"/>
        <v/>
      </c>
      <c r="BS121" s="55" t="str">
        <f t="shared" si="953"/>
        <v/>
      </c>
      <c r="BT121" s="55" t="str">
        <f t="shared" si="953"/>
        <v/>
      </c>
      <c r="BU121" s="55" t="str">
        <f t="shared" si="953"/>
        <v/>
      </c>
      <c r="BV121" s="55" t="str">
        <f t="shared" si="953"/>
        <v/>
      </c>
      <c r="BW121" s="55" t="str">
        <f t="shared" si="953"/>
        <v/>
      </c>
      <c r="BX121" s="55" t="str">
        <f t="shared" si="953"/>
        <v/>
      </c>
      <c r="BY121" s="55" t="str">
        <f t="shared" si="953"/>
        <v/>
      </c>
      <c r="BZ121" s="55" t="str">
        <f t="shared" si="953"/>
        <v/>
      </c>
      <c r="CA121" s="55" t="str">
        <f t="shared" si="953"/>
        <v/>
      </c>
      <c r="CB121" s="55" t="str">
        <f t="shared" si="953"/>
        <v/>
      </c>
      <c r="CC121" s="55" t="str">
        <f t="shared" si="953"/>
        <v/>
      </c>
      <c r="CD121" s="55" t="str">
        <f t="shared" si="953"/>
        <v/>
      </c>
      <c r="CE121" s="55" t="str">
        <f t="shared" si="953"/>
        <v/>
      </c>
      <c r="CF121" s="55" t="str">
        <f t="shared" si="953"/>
        <v/>
      </c>
      <c r="CG121" s="55" t="str">
        <f t="shared" si="953"/>
        <v/>
      </c>
      <c r="CH121" s="55" t="str">
        <f t="shared" si="953"/>
        <v/>
      </c>
      <c r="CI121" s="55" t="str">
        <f t="shared" si="953"/>
        <v/>
      </c>
      <c r="CJ121" s="55" t="str">
        <f t="shared" si="953"/>
        <v/>
      </c>
      <c r="CK121" s="55" t="str">
        <f t="shared" si="953"/>
        <v/>
      </c>
      <c r="CL121" s="55" t="str">
        <f t="shared" si="953"/>
        <v/>
      </c>
      <c r="CM121" s="55" t="str">
        <f t="shared" si="953"/>
        <v/>
      </c>
      <c r="CN121" s="55" t="str">
        <f t="shared" si="953"/>
        <v/>
      </c>
      <c r="CO121" s="55" t="str">
        <f t="shared" si="953"/>
        <v/>
      </c>
      <c r="CP121" s="56" t="str">
        <f>IFERROR(IF($Y$2="DAILY",DATE(B120,1,1)-WEEKDAY(DATE(B120,1,1))+26*7,DATE(CR121,1,1)-WEEKDAY(DATE(CR121,1,1))+26*7),"")</f>
        <v/>
      </c>
      <c r="CQ121" s="3"/>
      <c r="CR121" s="3" t="str">
        <f>B32</f>
        <v/>
      </c>
    </row>
    <row r="122" spans="1:96" ht="21" customHeight="1" x14ac:dyDescent="0.25">
      <c r="A122" s="48"/>
      <c r="B122" s="49"/>
      <c r="C122" s="57">
        <f t="shared" ref="C122" si="954">IF($Y$2="DAILY",3,"")</f>
        <v>3</v>
      </c>
      <c r="D122" s="54" t="str">
        <f t="shared" si="951"/>
        <v/>
      </c>
      <c r="E122" s="55" t="str">
        <f t="shared" ref="E122:BP122" si="955">IFERROR(IF($Y$2="DAILY",D122+1,""),"")</f>
        <v/>
      </c>
      <c r="F122" s="55" t="str">
        <f t="shared" si="955"/>
        <v/>
      </c>
      <c r="G122" s="55" t="str">
        <f t="shared" si="955"/>
        <v/>
      </c>
      <c r="H122" s="55" t="str">
        <f t="shared" si="955"/>
        <v/>
      </c>
      <c r="I122" s="55" t="str">
        <f t="shared" si="955"/>
        <v/>
      </c>
      <c r="J122" s="55" t="str">
        <f t="shared" si="955"/>
        <v/>
      </c>
      <c r="K122" s="55" t="str">
        <f t="shared" si="955"/>
        <v/>
      </c>
      <c r="L122" s="55" t="str">
        <f t="shared" si="955"/>
        <v/>
      </c>
      <c r="M122" s="55" t="str">
        <f t="shared" si="955"/>
        <v/>
      </c>
      <c r="N122" s="55" t="str">
        <f t="shared" si="955"/>
        <v/>
      </c>
      <c r="O122" s="55" t="str">
        <f t="shared" si="955"/>
        <v/>
      </c>
      <c r="P122" s="55" t="str">
        <f t="shared" si="955"/>
        <v/>
      </c>
      <c r="Q122" s="55" t="str">
        <f t="shared" si="955"/>
        <v/>
      </c>
      <c r="R122" s="55" t="str">
        <f t="shared" si="955"/>
        <v/>
      </c>
      <c r="S122" s="55" t="str">
        <f t="shared" si="955"/>
        <v/>
      </c>
      <c r="T122" s="55" t="str">
        <f t="shared" si="955"/>
        <v/>
      </c>
      <c r="U122" s="55" t="str">
        <f t="shared" si="955"/>
        <v/>
      </c>
      <c r="V122" s="55" t="str">
        <f t="shared" si="955"/>
        <v/>
      </c>
      <c r="W122" s="55" t="str">
        <f t="shared" si="955"/>
        <v/>
      </c>
      <c r="X122" s="55" t="str">
        <f t="shared" si="955"/>
        <v/>
      </c>
      <c r="Y122" s="55" t="str">
        <f t="shared" si="955"/>
        <v/>
      </c>
      <c r="Z122" s="55" t="str">
        <f t="shared" si="955"/>
        <v/>
      </c>
      <c r="AA122" s="55" t="str">
        <f t="shared" si="955"/>
        <v/>
      </c>
      <c r="AB122" s="55" t="str">
        <f t="shared" si="955"/>
        <v/>
      </c>
      <c r="AC122" s="55" t="str">
        <f t="shared" si="955"/>
        <v/>
      </c>
      <c r="AD122" s="55" t="str">
        <f t="shared" si="955"/>
        <v/>
      </c>
      <c r="AE122" s="55" t="str">
        <f t="shared" si="955"/>
        <v/>
      </c>
      <c r="AF122" s="55" t="str">
        <f t="shared" si="955"/>
        <v/>
      </c>
      <c r="AG122" s="55" t="str">
        <f t="shared" si="955"/>
        <v/>
      </c>
      <c r="AH122" s="55" t="str">
        <f t="shared" si="955"/>
        <v/>
      </c>
      <c r="AI122" s="55" t="str">
        <f t="shared" si="955"/>
        <v/>
      </c>
      <c r="AJ122" s="55" t="str">
        <f t="shared" si="955"/>
        <v/>
      </c>
      <c r="AK122" s="55" t="str">
        <f t="shared" si="955"/>
        <v/>
      </c>
      <c r="AL122" s="55" t="str">
        <f t="shared" si="955"/>
        <v/>
      </c>
      <c r="AM122" s="55" t="str">
        <f t="shared" si="955"/>
        <v/>
      </c>
      <c r="AN122" s="55" t="str">
        <f t="shared" si="955"/>
        <v/>
      </c>
      <c r="AO122" s="55" t="str">
        <f t="shared" si="955"/>
        <v/>
      </c>
      <c r="AP122" s="55" t="str">
        <f t="shared" si="955"/>
        <v/>
      </c>
      <c r="AQ122" s="55" t="str">
        <f t="shared" si="955"/>
        <v/>
      </c>
      <c r="AR122" s="55" t="str">
        <f t="shared" si="955"/>
        <v/>
      </c>
      <c r="AS122" s="55" t="str">
        <f t="shared" si="955"/>
        <v/>
      </c>
      <c r="AT122" s="55" t="str">
        <f t="shared" si="955"/>
        <v/>
      </c>
      <c r="AU122" s="55" t="str">
        <f t="shared" si="955"/>
        <v/>
      </c>
      <c r="AV122" s="55" t="str">
        <f t="shared" si="955"/>
        <v/>
      </c>
      <c r="AW122" s="55" t="str">
        <f t="shared" si="955"/>
        <v/>
      </c>
      <c r="AX122" s="55" t="str">
        <f t="shared" si="955"/>
        <v/>
      </c>
      <c r="AY122" s="55" t="str">
        <f t="shared" si="955"/>
        <v/>
      </c>
      <c r="AZ122" s="55" t="str">
        <f t="shared" si="955"/>
        <v/>
      </c>
      <c r="BA122" s="55" t="str">
        <f t="shared" si="955"/>
        <v/>
      </c>
      <c r="BB122" s="55" t="str">
        <f t="shared" si="955"/>
        <v/>
      </c>
      <c r="BC122" s="55" t="str">
        <f t="shared" si="955"/>
        <v/>
      </c>
      <c r="BD122" s="55" t="str">
        <f t="shared" si="955"/>
        <v/>
      </c>
      <c r="BE122" s="55" t="str">
        <f t="shared" si="955"/>
        <v/>
      </c>
      <c r="BF122" s="55" t="str">
        <f t="shared" si="955"/>
        <v/>
      </c>
      <c r="BG122" s="55" t="str">
        <f t="shared" si="955"/>
        <v/>
      </c>
      <c r="BH122" s="55" t="str">
        <f t="shared" si="955"/>
        <v/>
      </c>
      <c r="BI122" s="55" t="str">
        <f t="shared" si="955"/>
        <v/>
      </c>
      <c r="BJ122" s="55" t="str">
        <f t="shared" si="955"/>
        <v/>
      </c>
      <c r="BK122" s="55" t="str">
        <f t="shared" si="955"/>
        <v/>
      </c>
      <c r="BL122" s="55" t="str">
        <f t="shared" si="955"/>
        <v/>
      </c>
      <c r="BM122" s="55" t="str">
        <f t="shared" si="955"/>
        <v/>
      </c>
      <c r="BN122" s="55" t="str">
        <f t="shared" si="955"/>
        <v/>
      </c>
      <c r="BO122" s="55" t="str">
        <f t="shared" si="955"/>
        <v/>
      </c>
      <c r="BP122" s="55" t="str">
        <f t="shared" si="955"/>
        <v/>
      </c>
      <c r="BQ122" s="55" t="str">
        <f t="shared" ref="BQ122:CO122" si="956">IFERROR(IF($Y$2="DAILY",BP122+1,""),"")</f>
        <v/>
      </c>
      <c r="BR122" s="55" t="str">
        <f t="shared" si="956"/>
        <v/>
      </c>
      <c r="BS122" s="55" t="str">
        <f t="shared" si="956"/>
        <v/>
      </c>
      <c r="BT122" s="55" t="str">
        <f t="shared" si="956"/>
        <v/>
      </c>
      <c r="BU122" s="55" t="str">
        <f t="shared" si="956"/>
        <v/>
      </c>
      <c r="BV122" s="55" t="str">
        <f t="shared" si="956"/>
        <v/>
      </c>
      <c r="BW122" s="55" t="str">
        <f t="shared" si="956"/>
        <v/>
      </c>
      <c r="BX122" s="55" t="str">
        <f t="shared" si="956"/>
        <v/>
      </c>
      <c r="BY122" s="55" t="str">
        <f t="shared" si="956"/>
        <v/>
      </c>
      <c r="BZ122" s="55" t="str">
        <f t="shared" si="956"/>
        <v/>
      </c>
      <c r="CA122" s="55" t="str">
        <f t="shared" si="956"/>
        <v/>
      </c>
      <c r="CB122" s="55" t="str">
        <f t="shared" si="956"/>
        <v/>
      </c>
      <c r="CC122" s="55" t="str">
        <f t="shared" si="956"/>
        <v/>
      </c>
      <c r="CD122" s="55" t="str">
        <f t="shared" si="956"/>
        <v/>
      </c>
      <c r="CE122" s="55" t="str">
        <f t="shared" si="956"/>
        <v/>
      </c>
      <c r="CF122" s="55" t="str">
        <f t="shared" si="956"/>
        <v/>
      </c>
      <c r="CG122" s="55" t="str">
        <f t="shared" si="956"/>
        <v/>
      </c>
      <c r="CH122" s="55" t="str">
        <f t="shared" si="956"/>
        <v/>
      </c>
      <c r="CI122" s="55" t="str">
        <f t="shared" si="956"/>
        <v/>
      </c>
      <c r="CJ122" s="55" t="str">
        <f t="shared" si="956"/>
        <v/>
      </c>
      <c r="CK122" s="55" t="str">
        <f t="shared" si="956"/>
        <v/>
      </c>
      <c r="CL122" s="55" t="str">
        <f t="shared" si="956"/>
        <v/>
      </c>
      <c r="CM122" s="55" t="str">
        <f t="shared" si="956"/>
        <v/>
      </c>
      <c r="CN122" s="55" t="str">
        <f t="shared" si="956"/>
        <v/>
      </c>
      <c r="CO122" s="55" t="str">
        <f t="shared" si="956"/>
        <v/>
      </c>
      <c r="CP122" s="56" t="str">
        <f>IFERROR(IF($Y$2="DAILY",DATE(B120,1,1)-WEEKDAY(DATE(B120,1,1))+39*7,DATE(CR122,1,1)-WEEKDAY(DATE(CR122,1,1))+39*7),"")</f>
        <v/>
      </c>
      <c r="CQ122" s="3"/>
      <c r="CR122" s="3" t="str">
        <f>B32</f>
        <v/>
      </c>
    </row>
    <row r="123" spans="1:96" ht="21" customHeight="1" x14ac:dyDescent="0.25">
      <c r="A123" s="48"/>
      <c r="B123" s="49"/>
      <c r="C123" s="57">
        <f t="shared" ref="C123" si="957">IF($Y$2="DAILY",4,"")</f>
        <v>4</v>
      </c>
      <c r="D123" s="54" t="str">
        <f t="shared" si="951"/>
        <v/>
      </c>
      <c r="E123" s="55" t="str">
        <f t="shared" ref="E123:BP123" si="958">IFERROR(IF($Y$2="DAILY",D123+1,""),"")</f>
        <v/>
      </c>
      <c r="F123" s="55" t="str">
        <f t="shared" si="958"/>
        <v/>
      </c>
      <c r="G123" s="55" t="str">
        <f t="shared" si="958"/>
        <v/>
      </c>
      <c r="H123" s="55" t="str">
        <f t="shared" si="958"/>
        <v/>
      </c>
      <c r="I123" s="55" t="str">
        <f t="shared" si="958"/>
        <v/>
      </c>
      <c r="J123" s="55" t="str">
        <f t="shared" si="958"/>
        <v/>
      </c>
      <c r="K123" s="55" t="str">
        <f t="shared" si="958"/>
        <v/>
      </c>
      <c r="L123" s="55" t="str">
        <f t="shared" si="958"/>
        <v/>
      </c>
      <c r="M123" s="55" t="str">
        <f t="shared" si="958"/>
        <v/>
      </c>
      <c r="N123" s="55" t="str">
        <f t="shared" si="958"/>
        <v/>
      </c>
      <c r="O123" s="55" t="str">
        <f t="shared" si="958"/>
        <v/>
      </c>
      <c r="P123" s="55" t="str">
        <f t="shared" si="958"/>
        <v/>
      </c>
      <c r="Q123" s="55" t="str">
        <f t="shared" si="958"/>
        <v/>
      </c>
      <c r="R123" s="55" t="str">
        <f t="shared" si="958"/>
        <v/>
      </c>
      <c r="S123" s="55" t="str">
        <f t="shared" si="958"/>
        <v/>
      </c>
      <c r="T123" s="55" t="str">
        <f t="shared" si="958"/>
        <v/>
      </c>
      <c r="U123" s="55" t="str">
        <f t="shared" si="958"/>
        <v/>
      </c>
      <c r="V123" s="55" t="str">
        <f t="shared" si="958"/>
        <v/>
      </c>
      <c r="W123" s="55" t="str">
        <f t="shared" si="958"/>
        <v/>
      </c>
      <c r="X123" s="55" t="str">
        <f t="shared" si="958"/>
        <v/>
      </c>
      <c r="Y123" s="55" t="str">
        <f t="shared" si="958"/>
        <v/>
      </c>
      <c r="Z123" s="55" t="str">
        <f t="shared" si="958"/>
        <v/>
      </c>
      <c r="AA123" s="55" t="str">
        <f t="shared" si="958"/>
        <v/>
      </c>
      <c r="AB123" s="55" t="str">
        <f t="shared" si="958"/>
        <v/>
      </c>
      <c r="AC123" s="55" t="str">
        <f t="shared" si="958"/>
        <v/>
      </c>
      <c r="AD123" s="55" t="str">
        <f t="shared" si="958"/>
        <v/>
      </c>
      <c r="AE123" s="55" t="str">
        <f t="shared" si="958"/>
        <v/>
      </c>
      <c r="AF123" s="55" t="str">
        <f t="shared" si="958"/>
        <v/>
      </c>
      <c r="AG123" s="55" t="str">
        <f t="shared" si="958"/>
        <v/>
      </c>
      <c r="AH123" s="55" t="str">
        <f t="shared" si="958"/>
        <v/>
      </c>
      <c r="AI123" s="55" t="str">
        <f t="shared" si="958"/>
        <v/>
      </c>
      <c r="AJ123" s="55" t="str">
        <f t="shared" si="958"/>
        <v/>
      </c>
      <c r="AK123" s="55" t="str">
        <f t="shared" si="958"/>
        <v/>
      </c>
      <c r="AL123" s="55" t="str">
        <f t="shared" si="958"/>
        <v/>
      </c>
      <c r="AM123" s="55" t="str">
        <f t="shared" si="958"/>
        <v/>
      </c>
      <c r="AN123" s="55" t="str">
        <f t="shared" si="958"/>
        <v/>
      </c>
      <c r="AO123" s="55" t="str">
        <f t="shared" si="958"/>
        <v/>
      </c>
      <c r="AP123" s="55" t="str">
        <f t="shared" si="958"/>
        <v/>
      </c>
      <c r="AQ123" s="55" t="str">
        <f t="shared" si="958"/>
        <v/>
      </c>
      <c r="AR123" s="55" t="str">
        <f t="shared" si="958"/>
        <v/>
      </c>
      <c r="AS123" s="55" t="str">
        <f t="shared" si="958"/>
        <v/>
      </c>
      <c r="AT123" s="55" t="str">
        <f t="shared" si="958"/>
        <v/>
      </c>
      <c r="AU123" s="55" t="str">
        <f t="shared" si="958"/>
        <v/>
      </c>
      <c r="AV123" s="55" t="str">
        <f t="shared" si="958"/>
        <v/>
      </c>
      <c r="AW123" s="55" t="str">
        <f t="shared" si="958"/>
        <v/>
      </c>
      <c r="AX123" s="55" t="str">
        <f t="shared" si="958"/>
        <v/>
      </c>
      <c r="AY123" s="55" t="str">
        <f t="shared" si="958"/>
        <v/>
      </c>
      <c r="AZ123" s="55" t="str">
        <f t="shared" si="958"/>
        <v/>
      </c>
      <c r="BA123" s="55" t="str">
        <f t="shared" si="958"/>
        <v/>
      </c>
      <c r="BB123" s="55" t="str">
        <f t="shared" si="958"/>
        <v/>
      </c>
      <c r="BC123" s="55" t="str">
        <f t="shared" si="958"/>
        <v/>
      </c>
      <c r="BD123" s="55" t="str">
        <f t="shared" si="958"/>
        <v/>
      </c>
      <c r="BE123" s="55" t="str">
        <f t="shared" si="958"/>
        <v/>
      </c>
      <c r="BF123" s="55" t="str">
        <f t="shared" si="958"/>
        <v/>
      </c>
      <c r="BG123" s="55" t="str">
        <f t="shared" si="958"/>
        <v/>
      </c>
      <c r="BH123" s="55" t="str">
        <f t="shared" si="958"/>
        <v/>
      </c>
      <c r="BI123" s="55" t="str">
        <f t="shared" si="958"/>
        <v/>
      </c>
      <c r="BJ123" s="55" t="str">
        <f t="shared" si="958"/>
        <v/>
      </c>
      <c r="BK123" s="55" t="str">
        <f t="shared" si="958"/>
        <v/>
      </c>
      <c r="BL123" s="55" t="str">
        <f t="shared" si="958"/>
        <v/>
      </c>
      <c r="BM123" s="55" t="str">
        <f t="shared" si="958"/>
        <v/>
      </c>
      <c r="BN123" s="55" t="str">
        <f t="shared" si="958"/>
        <v/>
      </c>
      <c r="BO123" s="55" t="str">
        <f t="shared" si="958"/>
        <v/>
      </c>
      <c r="BP123" s="55" t="str">
        <f t="shared" si="958"/>
        <v/>
      </c>
      <c r="BQ123" s="55" t="str">
        <f t="shared" ref="BQ123:CO123" si="959">IFERROR(IF($Y$2="DAILY",BP123+1,""),"")</f>
        <v/>
      </c>
      <c r="BR123" s="55" t="str">
        <f t="shared" si="959"/>
        <v/>
      </c>
      <c r="BS123" s="55" t="str">
        <f t="shared" si="959"/>
        <v/>
      </c>
      <c r="BT123" s="55" t="str">
        <f t="shared" si="959"/>
        <v/>
      </c>
      <c r="BU123" s="55" t="str">
        <f t="shared" si="959"/>
        <v/>
      </c>
      <c r="BV123" s="55" t="str">
        <f t="shared" si="959"/>
        <v/>
      </c>
      <c r="BW123" s="55" t="str">
        <f t="shared" si="959"/>
        <v/>
      </c>
      <c r="BX123" s="55" t="str">
        <f t="shared" si="959"/>
        <v/>
      </c>
      <c r="BY123" s="55" t="str">
        <f t="shared" si="959"/>
        <v/>
      </c>
      <c r="BZ123" s="55" t="str">
        <f t="shared" si="959"/>
        <v/>
      </c>
      <c r="CA123" s="55" t="str">
        <f t="shared" si="959"/>
        <v/>
      </c>
      <c r="CB123" s="55" t="str">
        <f t="shared" si="959"/>
        <v/>
      </c>
      <c r="CC123" s="55" t="str">
        <f t="shared" si="959"/>
        <v/>
      </c>
      <c r="CD123" s="55" t="str">
        <f t="shared" si="959"/>
        <v/>
      </c>
      <c r="CE123" s="55" t="str">
        <f t="shared" si="959"/>
        <v/>
      </c>
      <c r="CF123" s="55" t="str">
        <f t="shared" si="959"/>
        <v/>
      </c>
      <c r="CG123" s="55" t="str">
        <f t="shared" si="959"/>
        <v/>
      </c>
      <c r="CH123" s="55" t="str">
        <f t="shared" si="959"/>
        <v/>
      </c>
      <c r="CI123" s="55" t="str">
        <f t="shared" si="959"/>
        <v/>
      </c>
      <c r="CJ123" s="55" t="str">
        <f t="shared" si="959"/>
        <v/>
      </c>
      <c r="CK123" s="55" t="str">
        <f t="shared" si="959"/>
        <v/>
      </c>
      <c r="CL123" s="55" t="str">
        <f t="shared" si="959"/>
        <v/>
      </c>
      <c r="CM123" s="55" t="str">
        <f t="shared" si="959"/>
        <v/>
      </c>
      <c r="CN123" s="55" t="str">
        <f t="shared" si="959"/>
        <v/>
      </c>
      <c r="CO123" s="55" t="str">
        <f t="shared" si="959"/>
        <v/>
      </c>
      <c r="CP123" s="56" t="str">
        <f>IFERROR(IF($Y$2="DAILY",DATE(B120,1,1)-WEEKDAY(DATE(B120,1,1))+52*7,DATE(CR123,1,1)-WEEKDAY(DATE(CR123,1,1))+52*7),"")</f>
        <v/>
      </c>
      <c r="CQ123" s="3"/>
      <c r="CR123" s="3" t="str">
        <f>B32</f>
        <v/>
      </c>
    </row>
    <row r="124" spans="1:96" ht="21" customHeight="1" x14ac:dyDescent="0.25">
      <c r="A124" s="48"/>
      <c r="B124" s="49"/>
      <c r="C124" s="58"/>
      <c r="D124" s="54" t="str">
        <f>IFERROR(IF($Y$2="DAILY",IF(AND(MONTH(DATE(B120,2,29))=2,WEEKDAY(DATE(B120,1,1))=7),DATE(B120,12,24),""),""),"")</f>
        <v/>
      </c>
      <c r="E124" s="55" t="str">
        <f>IFERROR(IF($Y$2="DAILY",IF(AND(MONTH(DATE(B120,2,29))=2,WEEKDAY(DATE(B120,1,1))=7),DATE(B120,12,25),""),""),"")</f>
        <v/>
      </c>
      <c r="F124" s="55" t="str">
        <f>IFERROR(IF($Y$2="DAILY",IF(AND(MONTH(DATE(B120,2,29))=2,WEEKDAY(DATE(B120,1,1))=7),DATE(B120,12,26),""),""),"")</f>
        <v/>
      </c>
      <c r="G124" s="55" t="str">
        <f>IFERROR(IF($Y$2="DAILY",IF(AND(MONTH(DATE(B120,2,29))=2,WEEKDAY(DATE(B120,1,1))=7),DATE(B120,12,27),""),""),"")</f>
        <v/>
      </c>
      <c r="H124" s="55" t="str">
        <f>IFERROR(IF($Y$2="DAILY",IF(AND(MONTH(DATE(B120,2,29))=2,WEEKDAY(DATE(B120,1,1))=7),DATE(B120,12,28),""),""),"")</f>
        <v/>
      </c>
      <c r="I124" s="55" t="str">
        <f>IFERROR(IF($Y$2="DAILY",IF(AND(MONTH(DATE(B120,2,29))=2,WEEKDAY(DATE(B120,1,1))=7),DATE(B120,12,29),""),""),"")</f>
        <v/>
      </c>
      <c r="J124" s="55" t="str">
        <f>IFERROR(IF($Y$2="DAILY",IF(AND(MONTH(DATE(B120,2,29))=2,WEEKDAY(DATE(B120,1,1))=7),DATE(B120,12,30),""),""),"")</f>
        <v/>
      </c>
      <c r="K124" s="55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56"/>
      <c r="CQ124" s="3"/>
      <c r="CR124" s="3" t="str">
        <f>B32</f>
        <v/>
      </c>
    </row>
    <row r="125" spans="1:96" ht="21" customHeight="1" x14ac:dyDescent="0.25">
      <c r="A125" s="48" t="str">
        <f>IFERROR(IF($Y$2="DAILY","22-23",""),"")</f>
        <v>22-23</v>
      </c>
      <c r="B125" s="49" t="str">
        <f>IFERROR(IF($Y$2="DAILY",$B$10+23,""),"")</f>
        <v/>
      </c>
      <c r="C125" s="57">
        <f t="shared" ref="C125" si="960">IF($Y$2="DAILY",1,"")</f>
        <v>1</v>
      </c>
      <c r="D125" s="54" t="str">
        <f>IFERROR(IF($Y$2="DAILY",DATE(B125,1,1)-WEEKDAY(DATE(B125,1,1),1)+1,""),"")</f>
        <v/>
      </c>
      <c r="E125" s="55" t="str">
        <f>IFERROR(IF($Y$2="DAILY",DATE(B125,1,1)-WEEKDAY(DATE(B125,1,1),1)+2,""),"")</f>
        <v/>
      </c>
      <c r="F125" s="55" t="str">
        <f>IFERROR(IF($Y$2="DAILY",DATE(B125,1,1)-WEEKDAY(DATE(B125,1,1),1)+3,""),"")</f>
        <v/>
      </c>
      <c r="G125" s="55" t="str">
        <f>IFERROR(IF($Y$2="DAILY",DATE(B125,1,1)-WEEKDAY(DATE(B125,1,1),1)+4,""),"")</f>
        <v/>
      </c>
      <c r="H125" s="55" t="str">
        <f>IFERROR(IF($Y$2="DAILY",DATE(B125,1,1)-WEEKDAY(DATE(B125,1,1),1)+5,""),"")</f>
        <v/>
      </c>
      <c r="I125" s="55" t="str">
        <f>IFERROR(IF($Y$2="DAILY",DATE(B125,1,1)-WEEKDAY(DATE(B125,1,1),1)+6,""),"")</f>
        <v/>
      </c>
      <c r="J125" s="55" t="str">
        <f>IFERROR(IF($Y$2="DAILY",DATE(B125,1,1)-WEEKDAY(DATE(B125,1,1),1)+7,""),"")</f>
        <v/>
      </c>
      <c r="K125" s="55" t="str">
        <f t="shared" ref="K125:BV125" si="961">IFERROR(IF($Y$2="DAILY",J125+1,""),"")</f>
        <v/>
      </c>
      <c r="L125" s="55" t="str">
        <f t="shared" si="961"/>
        <v/>
      </c>
      <c r="M125" s="55" t="str">
        <f t="shared" si="961"/>
        <v/>
      </c>
      <c r="N125" s="55" t="str">
        <f t="shared" si="961"/>
        <v/>
      </c>
      <c r="O125" s="55" t="str">
        <f t="shared" si="961"/>
        <v/>
      </c>
      <c r="P125" s="55" t="str">
        <f t="shared" si="961"/>
        <v/>
      </c>
      <c r="Q125" s="55" t="str">
        <f t="shared" si="961"/>
        <v/>
      </c>
      <c r="R125" s="55" t="str">
        <f t="shared" si="961"/>
        <v/>
      </c>
      <c r="S125" s="55" t="str">
        <f t="shared" si="961"/>
        <v/>
      </c>
      <c r="T125" s="55" t="str">
        <f t="shared" si="961"/>
        <v/>
      </c>
      <c r="U125" s="55" t="str">
        <f t="shared" si="961"/>
        <v/>
      </c>
      <c r="V125" s="55" t="str">
        <f t="shared" si="961"/>
        <v/>
      </c>
      <c r="W125" s="55" t="str">
        <f t="shared" si="961"/>
        <v/>
      </c>
      <c r="X125" s="55" t="str">
        <f t="shared" si="961"/>
        <v/>
      </c>
      <c r="Y125" s="55" t="str">
        <f t="shared" si="961"/>
        <v/>
      </c>
      <c r="Z125" s="55" t="str">
        <f t="shared" si="961"/>
        <v/>
      </c>
      <c r="AA125" s="55" t="str">
        <f t="shared" si="961"/>
        <v/>
      </c>
      <c r="AB125" s="55" t="str">
        <f t="shared" si="961"/>
        <v/>
      </c>
      <c r="AC125" s="55" t="str">
        <f t="shared" si="961"/>
        <v/>
      </c>
      <c r="AD125" s="55" t="str">
        <f t="shared" si="961"/>
        <v/>
      </c>
      <c r="AE125" s="55" t="str">
        <f t="shared" si="961"/>
        <v/>
      </c>
      <c r="AF125" s="55" t="str">
        <f t="shared" si="961"/>
        <v/>
      </c>
      <c r="AG125" s="55" t="str">
        <f t="shared" si="961"/>
        <v/>
      </c>
      <c r="AH125" s="55" t="str">
        <f t="shared" si="961"/>
        <v/>
      </c>
      <c r="AI125" s="55" t="str">
        <f t="shared" si="961"/>
        <v/>
      </c>
      <c r="AJ125" s="55" t="str">
        <f t="shared" si="961"/>
        <v/>
      </c>
      <c r="AK125" s="55" t="str">
        <f t="shared" si="961"/>
        <v/>
      </c>
      <c r="AL125" s="55" t="str">
        <f t="shared" si="961"/>
        <v/>
      </c>
      <c r="AM125" s="55" t="str">
        <f t="shared" si="961"/>
        <v/>
      </c>
      <c r="AN125" s="55" t="str">
        <f t="shared" si="961"/>
        <v/>
      </c>
      <c r="AO125" s="55" t="str">
        <f t="shared" si="961"/>
        <v/>
      </c>
      <c r="AP125" s="55" t="str">
        <f t="shared" si="961"/>
        <v/>
      </c>
      <c r="AQ125" s="55" t="str">
        <f t="shared" si="961"/>
        <v/>
      </c>
      <c r="AR125" s="55" t="str">
        <f t="shared" si="961"/>
        <v/>
      </c>
      <c r="AS125" s="55" t="str">
        <f t="shared" si="961"/>
        <v/>
      </c>
      <c r="AT125" s="55" t="str">
        <f t="shared" si="961"/>
        <v/>
      </c>
      <c r="AU125" s="55" t="str">
        <f t="shared" si="961"/>
        <v/>
      </c>
      <c r="AV125" s="55" t="str">
        <f t="shared" si="961"/>
        <v/>
      </c>
      <c r="AW125" s="55" t="str">
        <f t="shared" si="961"/>
        <v/>
      </c>
      <c r="AX125" s="55" t="str">
        <f t="shared" si="961"/>
        <v/>
      </c>
      <c r="AY125" s="55" t="str">
        <f t="shared" si="961"/>
        <v/>
      </c>
      <c r="AZ125" s="55" t="str">
        <f t="shared" si="961"/>
        <v/>
      </c>
      <c r="BA125" s="55" t="str">
        <f t="shared" si="961"/>
        <v/>
      </c>
      <c r="BB125" s="55" t="str">
        <f t="shared" si="961"/>
        <v/>
      </c>
      <c r="BC125" s="55" t="str">
        <f t="shared" si="961"/>
        <v/>
      </c>
      <c r="BD125" s="55" t="str">
        <f t="shared" si="961"/>
        <v/>
      </c>
      <c r="BE125" s="55" t="str">
        <f t="shared" si="961"/>
        <v/>
      </c>
      <c r="BF125" s="55" t="str">
        <f t="shared" si="961"/>
        <v/>
      </c>
      <c r="BG125" s="55" t="str">
        <f t="shared" si="961"/>
        <v/>
      </c>
      <c r="BH125" s="55" t="str">
        <f t="shared" si="961"/>
        <v/>
      </c>
      <c r="BI125" s="55" t="str">
        <f t="shared" si="961"/>
        <v/>
      </c>
      <c r="BJ125" s="55" t="str">
        <f t="shared" si="961"/>
        <v/>
      </c>
      <c r="BK125" s="55" t="str">
        <f t="shared" si="961"/>
        <v/>
      </c>
      <c r="BL125" s="55" t="str">
        <f t="shared" si="961"/>
        <v/>
      </c>
      <c r="BM125" s="55" t="str">
        <f t="shared" si="961"/>
        <v/>
      </c>
      <c r="BN125" s="55" t="str">
        <f t="shared" si="961"/>
        <v/>
      </c>
      <c r="BO125" s="55" t="str">
        <f t="shared" si="961"/>
        <v/>
      </c>
      <c r="BP125" s="55" t="str">
        <f t="shared" si="961"/>
        <v/>
      </c>
      <c r="BQ125" s="55" t="str">
        <f t="shared" si="961"/>
        <v/>
      </c>
      <c r="BR125" s="55" t="str">
        <f t="shared" si="961"/>
        <v/>
      </c>
      <c r="BS125" s="55" t="str">
        <f t="shared" si="961"/>
        <v/>
      </c>
      <c r="BT125" s="55" t="str">
        <f t="shared" si="961"/>
        <v/>
      </c>
      <c r="BU125" s="55" t="str">
        <f t="shared" si="961"/>
        <v/>
      </c>
      <c r="BV125" s="55" t="str">
        <f t="shared" si="961"/>
        <v/>
      </c>
      <c r="BW125" s="55" t="str">
        <f t="shared" ref="BW125:CO125" si="962">IFERROR(IF($Y$2="DAILY",BV125+1,""),"")</f>
        <v/>
      </c>
      <c r="BX125" s="55" t="str">
        <f t="shared" si="962"/>
        <v/>
      </c>
      <c r="BY125" s="55" t="str">
        <f t="shared" si="962"/>
        <v/>
      </c>
      <c r="BZ125" s="55" t="str">
        <f t="shared" si="962"/>
        <v/>
      </c>
      <c r="CA125" s="55" t="str">
        <f t="shared" si="962"/>
        <v/>
      </c>
      <c r="CB125" s="55" t="str">
        <f t="shared" si="962"/>
        <v/>
      </c>
      <c r="CC125" s="55" t="str">
        <f t="shared" si="962"/>
        <v/>
      </c>
      <c r="CD125" s="55" t="str">
        <f t="shared" si="962"/>
        <v/>
      </c>
      <c r="CE125" s="55" t="str">
        <f t="shared" si="962"/>
        <v/>
      </c>
      <c r="CF125" s="55" t="str">
        <f t="shared" si="962"/>
        <v/>
      </c>
      <c r="CG125" s="55" t="str">
        <f t="shared" si="962"/>
        <v/>
      </c>
      <c r="CH125" s="55" t="str">
        <f t="shared" si="962"/>
        <v/>
      </c>
      <c r="CI125" s="55" t="str">
        <f t="shared" si="962"/>
        <v/>
      </c>
      <c r="CJ125" s="55" t="str">
        <f t="shared" si="962"/>
        <v/>
      </c>
      <c r="CK125" s="55" t="str">
        <f t="shared" si="962"/>
        <v/>
      </c>
      <c r="CL125" s="55" t="str">
        <f t="shared" si="962"/>
        <v/>
      </c>
      <c r="CM125" s="55" t="str">
        <f t="shared" si="962"/>
        <v/>
      </c>
      <c r="CN125" s="55" t="str">
        <f t="shared" si="962"/>
        <v/>
      </c>
      <c r="CO125" s="55" t="str">
        <f t="shared" si="962"/>
        <v/>
      </c>
      <c r="CP125" s="56" t="str">
        <f>IFERROR(IF($Y$2="DAILY",DATE(B125,1,1)-WEEKDAY(DATE(B125,1,1))+13*7,DATE(CR125,1,1)-WEEKDAY(DATE(CR125,1,1))+13*7),"")</f>
        <v/>
      </c>
      <c r="CQ125" s="3"/>
      <c r="CR125" s="3" t="str">
        <f>B33</f>
        <v/>
      </c>
    </row>
    <row r="126" spans="1:96" ht="21" customHeight="1" x14ac:dyDescent="0.25">
      <c r="A126" s="48"/>
      <c r="B126" s="61"/>
      <c r="C126" s="57">
        <f t="shared" ref="C126" si="963">IF($Y$2="DAILY",2,"")</f>
        <v>2</v>
      </c>
      <c r="D126" s="54" t="str">
        <f t="shared" ref="D126:D128" si="964">IFERROR(IF($Y$2="DAILY",CP125+1,""),"")</f>
        <v/>
      </c>
      <c r="E126" s="55" t="str">
        <f t="shared" ref="E126:BP126" si="965">IFERROR(IF($Y$2="DAILY",D126+1,""),"")</f>
        <v/>
      </c>
      <c r="F126" s="55" t="str">
        <f t="shared" si="965"/>
        <v/>
      </c>
      <c r="G126" s="55" t="str">
        <f t="shared" si="965"/>
        <v/>
      </c>
      <c r="H126" s="55" t="str">
        <f t="shared" si="965"/>
        <v/>
      </c>
      <c r="I126" s="55" t="str">
        <f t="shared" si="965"/>
        <v/>
      </c>
      <c r="J126" s="55" t="str">
        <f t="shared" si="965"/>
        <v/>
      </c>
      <c r="K126" s="55" t="str">
        <f t="shared" si="965"/>
        <v/>
      </c>
      <c r="L126" s="55" t="str">
        <f t="shared" si="965"/>
        <v/>
      </c>
      <c r="M126" s="55" t="str">
        <f t="shared" si="965"/>
        <v/>
      </c>
      <c r="N126" s="55" t="str">
        <f t="shared" si="965"/>
        <v/>
      </c>
      <c r="O126" s="55" t="str">
        <f t="shared" si="965"/>
        <v/>
      </c>
      <c r="P126" s="55" t="str">
        <f t="shared" si="965"/>
        <v/>
      </c>
      <c r="Q126" s="55" t="str">
        <f t="shared" si="965"/>
        <v/>
      </c>
      <c r="R126" s="55" t="str">
        <f t="shared" si="965"/>
        <v/>
      </c>
      <c r="S126" s="55" t="str">
        <f t="shared" si="965"/>
        <v/>
      </c>
      <c r="T126" s="55" t="str">
        <f t="shared" si="965"/>
        <v/>
      </c>
      <c r="U126" s="55" t="str">
        <f t="shared" si="965"/>
        <v/>
      </c>
      <c r="V126" s="55" t="str">
        <f t="shared" si="965"/>
        <v/>
      </c>
      <c r="W126" s="55" t="str">
        <f t="shared" si="965"/>
        <v/>
      </c>
      <c r="X126" s="55" t="str">
        <f t="shared" si="965"/>
        <v/>
      </c>
      <c r="Y126" s="55" t="str">
        <f t="shared" si="965"/>
        <v/>
      </c>
      <c r="Z126" s="55" t="str">
        <f t="shared" si="965"/>
        <v/>
      </c>
      <c r="AA126" s="55" t="str">
        <f t="shared" si="965"/>
        <v/>
      </c>
      <c r="AB126" s="55" t="str">
        <f t="shared" si="965"/>
        <v/>
      </c>
      <c r="AC126" s="55" t="str">
        <f t="shared" si="965"/>
        <v/>
      </c>
      <c r="AD126" s="55" t="str">
        <f t="shared" si="965"/>
        <v/>
      </c>
      <c r="AE126" s="55" t="str">
        <f t="shared" si="965"/>
        <v/>
      </c>
      <c r="AF126" s="55" t="str">
        <f t="shared" si="965"/>
        <v/>
      </c>
      <c r="AG126" s="55" t="str">
        <f t="shared" si="965"/>
        <v/>
      </c>
      <c r="AH126" s="55" t="str">
        <f t="shared" si="965"/>
        <v/>
      </c>
      <c r="AI126" s="55" t="str">
        <f t="shared" si="965"/>
        <v/>
      </c>
      <c r="AJ126" s="55" t="str">
        <f t="shared" si="965"/>
        <v/>
      </c>
      <c r="AK126" s="55" t="str">
        <f t="shared" si="965"/>
        <v/>
      </c>
      <c r="AL126" s="55" t="str">
        <f t="shared" si="965"/>
        <v/>
      </c>
      <c r="AM126" s="55" t="str">
        <f t="shared" si="965"/>
        <v/>
      </c>
      <c r="AN126" s="55" t="str">
        <f t="shared" si="965"/>
        <v/>
      </c>
      <c r="AO126" s="55" t="str">
        <f t="shared" si="965"/>
        <v/>
      </c>
      <c r="AP126" s="55" t="str">
        <f t="shared" si="965"/>
        <v/>
      </c>
      <c r="AQ126" s="55" t="str">
        <f t="shared" si="965"/>
        <v/>
      </c>
      <c r="AR126" s="55" t="str">
        <f t="shared" si="965"/>
        <v/>
      </c>
      <c r="AS126" s="55" t="str">
        <f t="shared" si="965"/>
        <v/>
      </c>
      <c r="AT126" s="55" t="str">
        <f t="shared" si="965"/>
        <v/>
      </c>
      <c r="AU126" s="55" t="str">
        <f t="shared" si="965"/>
        <v/>
      </c>
      <c r="AV126" s="55" t="str">
        <f t="shared" si="965"/>
        <v/>
      </c>
      <c r="AW126" s="55" t="str">
        <f t="shared" si="965"/>
        <v/>
      </c>
      <c r="AX126" s="55" t="str">
        <f t="shared" si="965"/>
        <v/>
      </c>
      <c r="AY126" s="55" t="str">
        <f t="shared" si="965"/>
        <v/>
      </c>
      <c r="AZ126" s="55" t="str">
        <f t="shared" si="965"/>
        <v/>
      </c>
      <c r="BA126" s="55" t="str">
        <f t="shared" si="965"/>
        <v/>
      </c>
      <c r="BB126" s="55" t="str">
        <f t="shared" si="965"/>
        <v/>
      </c>
      <c r="BC126" s="55" t="str">
        <f t="shared" si="965"/>
        <v/>
      </c>
      <c r="BD126" s="55" t="str">
        <f t="shared" si="965"/>
        <v/>
      </c>
      <c r="BE126" s="55" t="str">
        <f t="shared" si="965"/>
        <v/>
      </c>
      <c r="BF126" s="55" t="str">
        <f t="shared" si="965"/>
        <v/>
      </c>
      <c r="BG126" s="55" t="str">
        <f t="shared" si="965"/>
        <v/>
      </c>
      <c r="BH126" s="55" t="str">
        <f t="shared" si="965"/>
        <v/>
      </c>
      <c r="BI126" s="55" t="str">
        <f t="shared" si="965"/>
        <v/>
      </c>
      <c r="BJ126" s="55" t="str">
        <f t="shared" si="965"/>
        <v/>
      </c>
      <c r="BK126" s="55" t="str">
        <f t="shared" si="965"/>
        <v/>
      </c>
      <c r="BL126" s="55" t="str">
        <f t="shared" si="965"/>
        <v/>
      </c>
      <c r="BM126" s="55" t="str">
        <f t="shared" si="965"/>
        <v/>
      </c>
      <c r="BN126" s="55" t="str">
        <f t="shared" si="965"/>
        <v/>
      </c>
      <c r="BO126" s="55" t="str">
        <f t="shared" si="965"/>
        <v/>
      </c>
      <c r="BP126" s="55" t="str">
        <f t="shared" si="965"/>
        <v/>
      </c>
      <c r="BQ126" s="55" t="str">
        <f t="shared" ref="BQ126:CO126" si="966">IFERROR(IF($Y$2="DAILY",BP126+1,""),"")</f>
        <v/>
      </c>
      <c r="BR126" s="55" t="str">
        <f t="shared" si="966"/>
        <v/>
      </c>
      <c r="BS126" s="55" t="str">
        <f t="shared" si="966"/>
        <v/>
      </c>
      <c r="BT126" s="55" t="str">
        <f t="shared" si="966"/>
        <v/>
      </c>
      <c r="BU126" s="55" t="str">
        <f t="shared" si="966"/>
        <v/>
      </c>
      <c r="BV126" s="55" t="str">
        <f t="shared" si="966"/>
        <v/>
      </c>
      <c r="BW126" s="55" t="str">
        <f t="shared" si="966"/>
        <v/>
      </c>
      <c r="BX126" s="55" t="str">
        <f t="shared" si="966"/>
        <v/>
      </c>
      <c r="BY126" s="55" t="str">
        <f t="shared" si="966"/>
        <v/>
      </c>
      <c r="BZ126" s="55" t="str">
        <f t="shared" si="966"/>
        <v/>
      </c>
      <c r="CA126" s="55" t="str">
        <f t="shared" si="966"/>
        <v/>
      </c>
      <c r="CB126" s="55" t="str">
        <f t="shared" si="966"/>
        <v/>
      </c>
      <c r="CC126" s="55" t="str">
        <f t="shared" si="966"/>
        <v/>
      </c>
      <c r="CD126" s="55" t="str">
        <f t="shared" si="966"/>
        <v/>
      </c>
      <c r="CE126" s="55" t="str">
        <f t="shared" si="966"/>
        <v/>
      </c>
      <c r="CF126" s="55" t="str">
        <f t="shared" si="966"/>
        <v/>
      </c>
      <c r="CG126" s="55" t="str">
        <f t="shared" si="966"/>
        <v/>
      </c>
      <c r="CH126" s="55" t="str">
        <f t="shared" si="966"/>
        <v/>
      </c>
      <c r="CI126" s="55" t="str">
        <f t="shared" si="966"/>
        <v/>
      </c>
      <c r="CJ126" s="55" t="str">
        <f t="shared" si="966"/>
        <v/>
      </c>
      <c r="CK126" s="55" t="str">
        <f t="shared" si="966"/>
        <v/>
      </c>
      <c r="CL126" s="55" t="str">
        <f t="shared" si="966"/>
        <v/>
      </c>
      <c r="CM126" s="55" t="str">
        <f t="shared" si="966"/>
        <v/>
      </c>
      <c r="CN126" s="55" t="str">
        <f t="shared" si="966"/>
        <v/>
      </c>
      <c r="CO126" s="55" t="str">
        <f t="shared" si="966"/>
        <v/>
      </c>
      <c r="CP126" s="56" t="str">
        <f>IFERROR(IF($Y$2="DAILY",DATE(B125,1,1)-WEEKDAY(DATE(B125,1,1))+26*7,DATE(CR126,1,1)-WEEKDAY(DATE(CR126,1,1))+26*7),"")</f>
        <v/>
      </c>
      <c r="CQ126" s="3"/>
      <c r="CR126" s="3" t="str">
        <f>B33</f>
        <v/>
      </c>
    </row>
    <row r="127" spans="1:96" ht="21" customHeight="1" x14ac:dyDescent="0.25">
      <c r="A127" s="48"/>
      <c r="B127" s="49"/>
      <c r="C127" s="57">
        <f t="shared" ref="C127" si="967">IF($Y$2="DAILY",3,"")</f>
        <v>3</v>
      </c>
      <c r="D127" s="54" t="str">
        <f t="shared" si="964"/>
        <v/>
      </c>
      <c r="E127" s="55" t="str">
        <f t="shared" ref="E127:BP127" si="968">IFERROR(IF($Y$2="DAILY",D127+1,""),"")</f>
        <v/>
      </c>
      <c r="F127" s="55" t="str">
        <f t="shared" si="968"/>
        <v/>
      </c>
      <c r="G127" s="55" t="str">
        <f t="shared" si="968"/>
        <v/>
      </c>
      <c r="H127" s="55" t="str">
        <f t="shared" si="968"/>
        <v/>
      </c>
      <c r="I127" s="55" t="str">
        <f t="shared" si="968"/>
        <v/>
      </c>
      <c r="J127" s="55" t="str">
        <f t="shared" si="968"/>
        <v/>
      </c>
      <c r="K127" s="55" t="str">
        <f t="shared" si="968"/>
        <v/>
      </c>
      <c r="L127" s="55" t="str">
        <f t="shared" si="968"/>
        <v/>
      </c>
      <c r="M127" s="55" t="str">
        <f t="shared" si="968"/>
        <v/>
      </c>
      <c r="N127" s="55" t="str">
        <f t="shared" si="968"/>
        <v/>
      </c>
      <c r="O127" s="55" t="str">
        <f t="shared" si="968"/>
        <v/>
      </c>
      <c r="P127" s="55" t="str">
        <f t="shared" si="968"/>
        <v/>
      </c>
      <c r="Q127" s="55" t="str">
        <f t="shared" si="968"/>
        <v/>
      </c>
      <c r="R127" s="55" t="str">
        <f t="shared" si="968"/>
        <v/>
      </c>
      <c r="S127" s="55" t="str">
        <f t="shared" si="968"/>
        <v/>
      </c>
      <c r="T127" s="55" t="str">
        <f t="shared" si="968"/>
        <v/>
      </c>
      <c r="U127" s="55" t="str">
        <f t="shared" si="968"/>
        <v/>
      </c>
      <c r="V127" s="55" t="str">
        <f t="shared" si="968"/>
        <v/>
      </c>
      <c r="W127" s="55" t="str">
        <f t="shared" si="968"/>
        <v/>
      </c>
      <c r="X127" s="55" t="str">
        <f t="shared" si="968"/>
        <v/>
      </c>
      <c r="Y127" s="55" t="str">
        <f t="shared" si="968"/>
        <v/>
      </c>
      <c r="Z127" s="55" t="str">
        <f t="shared" si="968"/>
        <v/>
      </c>
      <c r="AA127" s="55" t="str">
        <f t="shared" si="968"/>
        <v/>
      </c>
      <c r="AB127" s="55" t="str">
        <f t="shared" si="968"/>
        <v/>
      </c>
      <c r="AC127" s="55" t="str">
        <f t="shared" si="968"/>
        <v/>
      </c>
      <c r="AD127" s="55" t="str">
        <f t="shared" si="968"/>
        <v/>
      </c>
      <c r="AE127" s="55" t="str">
        <f t="shared" si="968"/>
        <v/>
      </c>
      <c r="AF127" s="55" t="str">
        <f t="shared" si="968"/>
        <v/>
      </c>
      <c r="AG127" s="55" t="str">
        <f t="shared" si="968"/>
        <v/>
      </c>
      <c r="AH127" s="55" t="str">
        <f t="shared" si="968"/>
        <v/>
      </c>
      <c r="AI127" s="55" t="str">
        <f t="shared" si="968"/>
        <v/>
      </c>
      <c r="AJ127" s="55" t="str">
        <f t="shared" si="968"/>
        <v/>
      </c>
      <c r="AK127" s="55" t="str">
        <f t="shared" si="968"/>
        <v/>
      </c>
      <c r="AL127" s="55" t="str">
        <f t="shared" si="968"/>
        <v/>
      </c>
      <c r="AM127" s="55" t="str">
        <f t="shared" si="968"/>
        <v/>
      </c>
      <c r="AN127" s="55" t="str">
        <f t="shared" si="968"/>
        <v/>
      </c>
      <c r="AO127" s="55" t="str">
        <f t="shared" si="968"/>
        <v/>
      </c>
      <c r="AP127" s="55" t="str">
        <f t="shared" si="968"/>
        <v/>
      </c>
      <c r="AQ127" s="55" t="str">
        <f t="shared" si="968"/>
        <v/>
      </c>
      <c r="AR127" s="55" t="str">
        <f t="shared" si="968"/>
        <v/>
      </c>
      <c r="AS127" s="55" t="str">
        <f t="shared" si="968"/>
        <v/>
      </c>
      <c r="AT127" s="55" t="str">
        <f t="shared" si="968"/>
        <v/>
      </c>
      <c r="AU127" s="55" t="str">
        <f t="shared" si="968"/>
        <v/>
      </c>
      <c r="AV127" s="55" t="str">
        <f t="shared" si="968"/>
        <v/>
      </c>
      <c r="AW127" s="55" t="str">
        <f t="shared" si="968"/>
        <v/>
      </c>
      <c r="AX127" s="55" t="str">
        <f t="shared" si="968"/>
        <v/>
      </c>
      <c r="AY127" s="55" t="str">
        <f t="shared" si="968"/>
        <v/>
      </c>
      <c r="AZ127" s="55" t="str">
        <f t="shared" si="968"/>
        <v/>
      </c>
      <c r="BA127" s="55" t="str">
        <f t="shared" si="968"/>
        <v/>
      </c>
      <c r="BB127" s="55" t="str">
        <f t="shared" si="968"/>
        <v/>
      </c>
      <c r="BC127" s="55" t="str">
        <f t="shared" si="968"/>
        <v/>
      </c>
      <c r="BD127" s="55" t="str">
        <f t="shared" si="968"/>
        <v/>
      </c>
      <c r="BE127" s="55" t="str">
        <f t="shared" si="968"/>
        <v/>
      </c>
      <c r="BF127" s="55" t="str">
        <f t="shared" si="968"/>
        <v/>
      </c>
      <c r="BG127" s="55" t="str">
        <f t="shared" si="968"/>
        <v/>
      </c>
      <c r="BH127" s="55" t="str">
        <f t="shared" si="968"/>
        <v/>
      </c>
      <c r="BI127" s="55" t="str">
        <f t="shared" si="968"/>
        <v/>
      </c>
      <c r="BJ127" s="55" t="str">
        <f t="shared" si="968"/>
        <v/>
      </c>
      <c r="BK127" s="55" t="str">
        <f t="shared" si="968"/>
        <v/>
      </c>
      <c r="BL127" s="55" t="str">
        <f t="shared" si="968"/>
        <v/>
      </c>
      <c r="BM127" s="55" t="str">
        <f t="shared" si="968"/>
        <v/>
      </c>
      <c r="BN127" s="55" t="str">
        <f t="shared" si="968"/>
        <v/>
      </c>
      <c r="BO127" s="55" t="str">
        <f t="shared" si="968"/>
        <v/>
      </c>
      <c r="BP127" s="55" t="str">
        <f t="shared" si="968"/>
        <v/>
      </c>
      <c r="BQ127" s="55" t="str">
        <f t="shared" ref="BQ127:CO127" si="969">IFERROR(IF($Y$2="DAILY",BP127+1,""),"")</f>
        <v/>
      </c>
      <c r="BR127" s="55" t="str">
        <f t="shared" si="969"/>
        <v/>
      </c>
      <c r="BS127" s="55" t="str">
        <f t="shared" si="969"/>
        <v/>
      </c>
      <c r="BT127" s="55" t="str">
        <f t="shared" si="969"/>
        <v/>
      </c>
      <c r="BU127" s="55" t="str">
        <f t="shared" si="969"/>
        <v/>
      </c>
      <c r="BV127" s="55" t="str">
        <f t="shared" si="969"/>
        <v/>
      </c>
      <c r="BW127" s="55" t="str">
        <f t="shared" si="969"/>
        <v/>
      </c>
      <c r="BX127" s="55" t="str">
        <f t="shared" si="969"/>
        <v/>
      </c>
      <c r="BY127" s="55" t="str">
        <f t="shared" si="969"/>
        <v/>
      </c>
      <c r="BZ127" s="55" t="str">
        <f t="shared" si="969"/>
        <v/>
      </c>
      <c r="CA127" s="55" t="str">
        <f t="shared" si="969"/>
        <v/>
      </c>
      <c r="CB127" s="55" t="str">
        <f t="shared" si="969"/>
        <v/>
      </c>
      <c r="CC127" s="55" t="str">
        <f t="shared" si="969"/>
        <v/>
      </c>
      <c r="CD127" s="55" t="str">
        <f t="shared" si="969"/>
        <v/>
      </c>
      <c r="CE127" s="55" t="str">
        <f t="shared" si="969"/>
        <v/>
      </c>
      <c r="CF127" s="55" t="str">
        <f t="shared" si="969"/>
        <v/>
      </c>
      <c r="CG127" s="55" t="str">
        <f t="shared" si="969"/>
        <v/>
      </c>
      <c r="CH127" s="55" t="str">
        <f t="shared" si="969"/>
        <v/>
      </c>
      <c r="CI127" s="55" t="str">
        <f t="shared" si="969"/>
        <v/>
      </c>
      <c r="CJ127" s="55" t="str">
        <f t="shared" si="969"/>
        <v/>
      </c>
      <c r="CK127" s="55" t="str">
        <f t="shared" si="969"/>
        <v/>
      </c>
      <c r="CL127" s="55" t="str">
        <f t="shared" si="969"/>
        <v/>
      </c>
      <c r="CM127" s="55" t="str">
        <f t="shared" si="969"/>
        <v/>
      </c>
      <c r="CN127" s="55" t="str">
        <f t="shared" si="969"/>
        <v/>
      </c>
      <c r="CO127" s="55" t="str">
        <f t="shared" si="969"/>
        <v/>
      </c>
      <c r="CP127" s="56" t="str">
        <f>IFERROR(IF($Y$2="DAILY",DATE(B125,1,1)-WEEKDAY(DATE(B125,1,1))+39*7,DATE(CR127,1,1)-WEEKDAY(DATE(CR127,1,1))+39*7),"")</f>
        <v/>
      </c>
      <c r="CQ127" s="3"/>
      <c r="CR127" s="3" t="str">
        <f>B33</f>
        <v/>
      </c>
    </row>
    <row r="128" spans="1:96" ht="21" customHeight="1" x14ac:dyDescent="0.25">
      <c r="A128" s="48"/>
      <c r="B128" s="49"/>
      <c r="C128" s="57">
        <f t="shared" ref="C128" si="970">IF($Y$2="DAILY",4,"")</f>
        <v>4</v>
      </c>
      <c r="D128" s="54" t="str">
        <f t="shared" si="964"/>
        <v/>
      </c>
      <c r="E128" s="55" t="str">
        <f t="shared" ref="E128:BP128" si="971">IFERROR(IF($Y$2="DAILY",D128+1,""),"")</f>
        <v/>
      </c>
      <c r="F128" s="55" t="str">
        <f t="shared" si="971"/>
        <v/>
      </c>
      <c r="G128" s="55" t="str">
        <f t="shared" si="971"/>
        <v/>
      </c>
      <c r="H128" s="55" t="str">
        <f t="shared" si="971"/>
        <v/>
      </c>
      <c r="I128" s="55" t="str">
        <f t="shared" si="971"/>
        <v/>
      </c>
      <c r="J128" s="55" t="str">
        <f t="shared" si="971"/>
        <v/>
      </c>
      <c r="K128" s="55" t="str">
        <f t="shared" si="971"/>
        <v/>
      </c>
      <c r="L128" s="55" t="str">
        <f t="shared" si="971"/>
        <v/>
      </c>
      <c r="M128" s="55" t="str">
        <f t="shared" si="971"/>
        <v/>
      </c>
      <c r="N128" s="55" t="str">
        <f t="shared" si="971"/>
        <v/>
      </c>
      <c r="O128" s="55" t="str">
        <f t="shared" si="971"/>
        <v/>
      </c>
      <c r="P128" s="55" t="str">
        <f t="shared" si="971"/>
        <v/>
      </c>
      <c r="Q128" s="55" t="str">
        <f t="shared" si="971"/>
        <v/>
      </c>
      <c r="R128" s="55" t="str">
        <f t="shared" si="971"/>
        <v/>
      </c>
      <c r="S128" s="55" t="str">
        <f t="shared" si="971"/>
        <v/>
      </c>
      <c r="T128" s="55" t="str">
        <f t="shared" si="971"/>
        <v/>
      </c>
      <c r="U128" s="55" t="str">
        <f t="shared" si="971"/>
        <v/>
      </c>
      <c r="V128" s="55" t="str">
        <f t="shared" si="971"/>
        <v/>
      </c>
      <c r="W128" s="55" t="str">
        <f t="shared" si="971"/>
        <v/>
      </c>
      <c r="X128" s="55" t="str">
        <f t="shared" si="971"/>
        <v/>
      </c>
      <c r="Y128" s="55" t="str">
        <f t="shared" si="971"/>
        <v/>
      </c>
      <c r="Z128" s="55" t="str">
        <f t="shared" si="971"/>
        <v/>
      </c>
      <c r="AA128" s="55" t="str">
        <f t="shared" si="971"/>
        <v/>
      </c>
      <c r="AB128" s="55" t="str">
        <f t="shared" si="971"/>
        <v/>
      </c>
      <c r="AC128" s="55" t="str">
        <f t="shared" si="971"/>
        <v/>
      </c>
      <c r="AD128" s="55" t="str">
        <f t="shared" si="971"/>
        <v/>
      </c>
      <c r="AE128" s="55" t="str">
        <f t="shared" si="971"/>
        <v/>
      </c>
      <c r="AF128" s="55" t="str">
        <f t="shared" si="971"/>
        <v/>
      </c>
      <c r="AG128" s="55" t="str">
        <f t="shared" si="971"/>
        <v/>
      </c>
      <c r="AH128" s="55" t="str">
        <f t="shared" si="971"/>
        <v/>
      </c>
      <c r="AI128" s="55" t="str">
        <f t="shared" si="971"/>
        <v/>
      </c>
      <c r="AJ128" s="55" t="str">
        <f t="shared" si="971"/>
        <v/>
      </c>
      <c r="AK128" s="55" t="str">
        <f t="shared" si="971"/>
        <v/>
      </c>
      <c r="AL128" s="55" t="str">
        <f t="shared" si="971"/>
        <v/>
      </c>
      <c r="AM128" s="55" t="str">
        <f t="shared" si="971"/>
        <v/>
      </c>
      <c r="AN128" s="55" t="str">
        <f t="shared" si="971"/>
        <v/>
      </c>
      <c r="AO128" s="55" t="str">
        <f t="shared" si="971"/>
        <v/>
      </c>
      <c r="AP128" s="55" t="str">
        <f t="shared" si="971"/>
        <v/>
      </c>
      <c r="AQ128" s="55" t="str">
        <f t="shared" si="971"/>
        <v/>
      </c>
      <c r="AR128" s="55" t="str">
        <f t="shared" si="971"/>
        <v/>
      </c>
      <c r="AS128" s="55" t="str">
        <f t="shared" si="971"/>
        <v/>
      </c>
      <c r="AT128" s="55" t="str">
        <f t="shared" si="971"/>
        <v/>
      </c>
      <c r="AU128" s="55" t="str">
        <f t="shared" si="971"/>
        <v/>
      </c>
      <c r="AV128" s="55" t="str">
        <f t="shared" si="971"/>
        <v/>
      </c>
      <c r="AW128" s="55" t="str">
        <f t="shared" si="971"/>
        <v/>
      </c>
      <c r="AX128" s="55" t="str">
        <f t="shared" si="971"/>
        <v/>
      </c>
      <c r="AY128" s="55" t="str">
        <f t="shared" si="971"/>
        <v/>
      </c>
      <c r="AZ128" s="55" t="str">
        <f t="shared" si="971"/>
        <v/>
      </c>
      <c r="BA128" s="55" t="str">
        <f t="shared" si="971"/>
        <v/>
      </c>
      <c r="BB128" s="55" t="str">
        <f t="shared" si="971"/>
        <v/>
      </c>
      <c r="BC128" s="55" t="str">
        <f t="shared" si="971"/>
        <v/>
      </c>
      <c r="BD128" s="55" t="str">
        <f t="shared" si="971"/>
        <v/>
      </c>
      <c r="BE128" s="55" t="str">
        <f t="shared" si="971"/>
        <v/>
      </c>
      <c r="BF128" s="55" t="str">
        <f t="shared" si="971"/>
        <v/>
      </c>
      <c r="BG128" s="55" t="str">
        <f t="shared" si="971"/>
        <v/>
      </c>
      <c r="BH128" s="55" t="str">
        <f t="shared" si="971"/>
        <v/>
      </c>
      <c r="BI128" s="55" t="str">
        <f t="shared" si="971"/>
        <v/>
      </c>
      <c r="BJ128" s="55" t="str">
        <f t="shared" si="971"/>
        <v/>
      </c>
      <c r="BK128" s="55" t="str">
        <f t="shared" si="971"/>
        <v/>
      </c>
      <c r="BL128" s="55" t="str">
        <f t="shared" si="971"/>
        <v/>
      </c>
      <c r="BM128" s="55" t="str">
        <f t="shared" si="971"/>
        <v/>
      </c>
      <c r="BN128" s="55" t="str">
        <f t="shared" si="971"/>
        <v/>
      </c>
      <c r="BO128" s="55" t="str">
        <f t="shared" si="971"/>
        <v/>
      </c>
      <c r="BP128" s="55" t="str">
        <f t="shared" si="971"/>
        <v/>
      </c>
      <c r="BQ128" s="55" t="str">
        <f t="shared" ref="BQ128:CO128" si="972">IFERROR(IF($Y$2="DAILY",BP128+1,""),"")</f>
        <v/>
      </c>
      <c r="BR128" s="55" t="str">
        <f t="shared" si="972"/>
        <v/>
      </c>
      <c r="BS128" s="55" t="str">
        <f t="shared" si="972"/>
        <v/>
      </c>
      <c r="BT128" s="55" t="str">
        <f t="shared" si="972"/>
        <v/>
      </c>
      <c r="BU128" s="55" t="str">
        <f t="shared" si="972"/>
        <v/>
      </c>
      <c r="BV128" s="55" t="str">
        <f t="shared" si="972"/>
        <v/>
      </c>
      <c r="BW128" s="55" t="str">
        <f t="shared" si="972"/>
        <v/>
      </c>
      <c r="BX128" s="55" t="str">
        <f t="shared" si="972"/>
        <v/>
      </c>
      <c r="BY128" s="55" t="str">
        <f t="shared" si="972"/>
        <v/>
      </c>
      <c r="BZ128" s="55" t="str">
        <f t="shared" si="972"/>
        <v/>
      </c>
      <c r="CA128" s="55" t="str">
        <f t="shared" si="972"/>
        <v/>
      </c>
      <c r="CB128" s="55" t="str">
        <f t="shared" si="972"/>
        <v/>
      </c>
      <c r="CC128" s="55" t="str">
        <f t="shared" si="972"/>
        <v/>
      </c>
      <c r="CD128" s="55" t="str">
        <f t="shared" si="972"/>
        <v/>
      </c>
      <c r="CE128" s="55" t="str">
        <f t="shared" si="972"/>
        <v/>
      </c>
      <c r="CF128" s="55" t="str">
        <f t="shared" si="972"/>
        <v/>
      </c>
      <c r="CG128" s="55" t="str">
        <f t="shared" si="972"/>
        <v/>
      </c>
      <c r="CH128" s="55" t="str">
        <f t="shared" si="972"/>
        <v/>
      </c>
      <c r="CI128" s="55" t="str">
        <f t="shared" si="972"/>
        <v/>
      </c>
      <c r="CJ128" s="55" t="str">
        <f t="shared" si="972"/>
        <v/>
      </c>
      <c r="CK128" s="55" t="str">
        <f t="shared" si="972"/>
        <v/>
      </c>
      <c r="CL128" s="55" t="str">
        <f t="shared" si="972"/>
        <v/>
      </c>
      <c r="CM128" s="55" t="str">
        <f t="shared" si="972"/>
        <v/>
      </c>
      <c r="CN128" s="55" t="str">
        <f t="shared" si="972"/>
        <v/>
      </c>
      <c r="CO128" s="55" t="str">
        <f t="shared" si="972"/>
        <v/>
      </c>
      <c r="CP128" s="56" t="str">
        <f>IFERROR(IF($Y$2="DAILY",DATE(B125,1,1)-WEEKDAY(DATE(B125,1,1))+52*7,DATE(CR128,1,1)-WEEKDAY(DATE(CR128,1,1))+52*7),"")</f>
        <v/>
      </c>
      <c r="CQ128" s="3"/>
      <c r="CR128" s="3" t="str">
        <f>B33</f>
        <v/>
      </c>
    </row>
    <row r="129" spans="1:96" ht="21" customHeight="1" x14ac:dyDescent="0.25">
      <c r="A129" s="48"/>
      <c r="B129" s="49"/>
      <c r="C129" s="58"/>
      <c r="D129" s="54" t="str">
        <f>IFERROR(IF($Y$2="DAILY",IF(AND(MONTH(DATE(B125,2,29))=2,WEEKDAY(DATE(B125,1,1))=7),DATE(B125,12,24),""),""),"")</f>
        <v/>
      </c>
      <c r="E129" s="55" t="str">
        <f>IFERROR(IF($Y$2="DAILY",IF(AND(MONTH(DATE(B125,2,29))=2,WEEKDAY(DATE(B125,1,1))=7),DATE(B125,12,25),""),""),"")</f>
        <v/>
      </c>
      <c r="F129" s="55" t="str">
        <f>IFERROR(IF($Y$2="DAILY",IF(AND(MONTH(DATE(B125,2,29))=2,WEEKDAY(DATE(B125,1,1))=7),DATE(B125,12,26),""),""),"")</f>
        <v/>
      </c>
      <c r="G129" s="55" t="str">
        <f>IFERROR(IF($Y$2="DAILY",IF(AND(MONTH(DATE(B125,2,29))=2,WEEKDAY(DATE(B125,1,1))=7),DATE(B125,12,27),""),""),"")</f>
        <v/>
      </c>
      <c r="H129" s="55" t="str">
        <f>IFERROR(IF($Y$2="DAILY",IF(AND(MONTH(DATE(B125,2,29))=2,WEEKDAY(DATE(B125,1,1))=7),DATE(B125,12,28),""),""),"")</f>
        <v/>
      </c>
      <c r="I129" s="55" t="str">
        <f>IFERROR(IF($Y$2="DAILY",IF(AND(MONTH(DATE(B125,2,29))=2,WEEKDAY(DATE(B125,1,1))=7),DATE(B125,12,29),""),""),"")</f>
        <v/>
      </c>
      <c r="J129" s="55" t="str">
        <f>IFERROR(IF($Y$2="DAILY",IF(AND(MONTH(DATE(B125,2,29))=2,WEEKDAY(DATE(B125,1,1))=7),DATE(B125,12,30),""),""),"")</f>
        <v/>
      </c>
      <c r="K129" s="55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56"/>
      <c r="CQ129" s="3"/>
      <c r="CR129" s="3" t="str">
        <f>B33</f>
        <v/>
      </c>
    </row>
    <row r="130" spans="1:96" ht="21" customHeight="1" x14ac:dyDescent="0.25">
      <c r="A130" s="48" t="str">
        <f>IFERROR(IF($Y$2="DAILY","23-24",""),"")</f>
        <v>23-24</v>
      </c>
      <c r="B130" s="49" t="str">
        <f>IFERROR(IF($Y$2="DAILY",$B$10+24,""),"")</f>
        <v/>
      </c>
      <c r="C130" s="57">
        <f t="shared" ref="C130" si="973">IF($Y$2="DAILY",1,"")</f>
        <v>1</v>
      </c>
      <c r="D130" s="54" t="str">
        <f>IFERROR(IF($Y$2="DAILY",DATE(B130,1,1)-WEEKDAY(DATE(B130,1,1),1)+1,""),"")</f>
        <v/>
      </c>
      <c r="E130" s="55" t="str">
        <f>IFERROR(IF($Y$2="DAILY",DATE(B130,1,1)-WEEKDAY(DATE(B130,1,1),1)+2,""),"")</f>
        <v/>
      </c>
      <c r="F130" s="55" t="str">
        <f>IFERROR(IF($Y$2="DAILY",DATE(B130,1,1)-WEEKDAY(DATE(B130,1,1),1)+3,""),"")</f>
        <v/>
      </c>
      <c r="G130" s="55" t="str">
        <f>IFERROR(IF($Y$2="DAILY",DATE(B130,1,1)-WEEKDAY(DATE(B130,1,1),1)+4,""),"")</f>
        <v/>
      </c>
      <c r="H130" s="55" t="str">
        <f>IFERROR(IF($Y$2="DAILY",DATE(B130,1,1)-WEEKDAY(DATE(B130,1,1),1)+5,""),"")</f>
        <v/>
      </c>
      <c r="I130" s="55" t="str">
        <f>IFERROR(IF($Y$2="DAILY",DATE(B130,1,1)-WEEKDAY(DATE(B130,1,1),1)+6,""),"")</f>
        <v/>
      </c>
      <c r="J130" s="55" t="str">
        <f>IFERROR(IF($Y$2="DAILY",DATE(B130,1,1)-WEEKDAY(DATE(B130,1,1),1)+7,""),"")</f>
        <v/>
      </c>
      <c r="K130" s="55" t="str">
        <f t="shared" ref="K130:BV130" si="974">IFERROR(IF($Y$2="DAILY",J130+1,""),"")</f>
        <v/>
      </c>
      <c r="L130" s="55" t="str">
        <f t="shared" si="974"/>
        <v/>
      </c>
      <c r="M130" s="55" t="str">
        <f t="shared" si="974"/>
        <v/>
      </c>
      <c r="N130" s="55" t="str">
        <f t="shared" si="974"/>
        <v/>
      </c>
      <c r="O130" s="55" t="str">
        <f t="shared" si="974"/>
        <v/>
      </c>
      <c r="P130" s="55" t="str">
        <f t="shared" si="974"/>
        <v/>
      </c>
      <c r="Q130" s="55" t="str">
        <f t="shared" si="974"/>
        <v/>
      </c>
      <c r="R130" s="55" t="str">
        <f t="shared" si="974"/>
        <v/>
      </c>
      <c r="S130" s="55" t="str">
        <f t="shared" si="974"/>
        <v/>
      </c>
      <c r="T130" s="55" t="str">
        <f t="shared" si="974"/>
        <v/>
      </c>
      <c r="U130" s="55" t="str">
        <f t="shared" si="974"/>
        <v/>
      </c>
      <c r="V130" s="55" t="str">
        <f t="shared" si="974"/>
        <v/>
      </c>
      <c r="W130" s="55" t="str">
        <f t="shared" si="974"/>
        <v/>
      </c>
      <c r="X130" s="55" t="str">
        <f t="shared" si="974"/>
        <v/>
      </c>
      <c r="Y130" s="55" t="str">
        <f t="shared" si="974"/>
        <v/>
      </c>
      <c r="Z130" s="55" t="str">
        <f t="shared" si="974"/>
        <v/>
      </c>
      <c r="AA130" s="55" t="str">
        <f t="shared" si="974"/>
        <v/>
      </c>
      <c r="AB130" s="55" t="str">
        <f t="shared" si="974"/>
        <v/>
      </c>
      <c r="AC130" s="55" t="str">
        <f t="shared" si="974"/>
        <v/>
      </c>
      <c r="AD130" s="55" t="str">
        <f t="shared" si="974"/>
        <v/>
      </c>
      <c r="AE130" s="55" t="str">
        <f t="shared" si="974"/>
        <v/>
      </c>
      <c r="AF130" s="55" t="str">
        <f t="shared" si="974"/>
        <v/>
      </c>
      <c r="AG130" s="55" t="str">
        <f t="shared" si="974"/>
        <v/>
      </c>
      <c r="AH130" s="55" t="str">
        <f t="shared" si="974"/>
        <v/>
      </c>
      <c r="AI130" s="55" t="str">
        <f t="shared" si="974"/>
        <v/>
      </c>
      <c r="AJ130" s="55" t="str">
        <f t="shared" si="974"/>
        <v/>
      </c>
      <c r="AK130" s="55" t="str">
        <f t="shared" si="974"/>
        <v/>
      </c>
      <c r="AL130" s="55" t="str">
        <f t="shared" si="974"/>
        <v/>
      </c>
      <c r="AM130" s="55" t="str">
        <f t="shared" si="974"/>
        <v/>
      </c>
      <c r="AN130" s="55" t="str">
        <f t="shared" si="974"/>
        <v/>
      </c>
      <c r="AO130" s="55" t="str">
        <f t="shared" si="974"/>
        <v/>
      </c>
      <c r="AP130" s="55" t="str">
        <f t="shared" si="974"/>
        <v/>
      </c>
      <c r="AQ130" s="55" t="str">
        <f t="shared" si="974"/>
        <v/>
      </c>
      <c r="AR130" s="55" t="str">
        <f t="shared" si="974"/>
        <v/>
      </c>
      <c r="AS130" s="55" t="str">
        <f t="shared" si="974"/>
        <v/>
      </c>
      <c r="AT130" s="55" t="str">
        <f t="shared" si="974"/>
        <v/>
      </c>
      <c r="AU130" s="55" t="str">
        <f t="shared" si="974"/>
        <v/>
      </c>
      <c r="AV130" s="55" t="str">
        <f t="shared" si="974"/>
        <v/>
      </c>
      <c r="AW130" s="55" t="str">
        <f t="shared" si="974"/>
        <v/>
      </c>
      <c r="AX130" s="55" t="str">
        <f t="shared" si="974"/>
        <v/>
      </c>
      <c r="AY130" s="55" t="str">
        <f t="shared" si="974"/>
        <v/>
      </c>
      <c r="AZ130" s="55" t="str">
        <f t="shared" si="974"/>
        <v/>
      </c>
      <c r="BA130" s="55" t="str">
        <f t="shared" si="974"/>
        <v/>
      </c>
      <c r="BB130" s="55" t="str">
        <f t="shared" si="974"/>
        <v/>
      </c>
      <c r="BC130" s="55" t="str">
        <f t="shared" si="974"/>
        <v/>
      </c>
      <c r="BD130" s="55" t="str">
        <f t="shared" si="974"/>
        <v/>
      </c>
      <c r="BE130" s="55" t="str">
        <f t="shared" si="974"/>
        <v/>
      </c>
      <c r="BF130" s="55" t="str">
        <f t="shared" si="974"/>
        <v/>
      </c>
      <c r="BG130" s="55" t="str">
        <f t="shared" si="974"/>
        <v/>
      </c>
      <c r="BH130" s="55" t="str">
        <f t="shared" si="974"/>
        <v/>
      </c>
      <c r="BI130" s="55" t="str">
        <f t="shared" si="974"/>
        <v/>
      </c>
      <c r="BJ130" s="55" t="str">
        <f t="shared" si="974"/>
        <v/>
      </c>
      <c r="BK130" s="55" t="str">
        <f t="shared" si="974"/>
        <v/>
      </c>
      <c r="BL130" s="55" t="str">
        <f t="shared" si="974"/>
        <v/>
      </c>
      <c r="BM130" s="55" t="str">
        <f t="shared" si="974"/>
        <v/>
      </c>
      <c r="BN130" s="55" t="str">
        <f t="shared" si="974"/>
        <v/>
      </c>
      <c r="BO130" s="55" t="str">
        <f t="shared" si="974"/>
        <v/>
      </c>
      <c r="BP130" s="55" t="str">
        <f t="shared" si="974"/>
        <v/>
      </c>
      <c r="BQ130" s="55" t="str">
        <f t="shared" si="974"/>
        <v/>
      </c>
      <c r="BR130" s="55" t="str">
        <f t="shared" si="974"/>
        <v/>
      </c>
      <c r="BS130" s="55" t="str">
        <f t="shared" si="974"/>
        <v/>
      </c>
      <c r="BT130" s="55" t="str">
        <f t="shared" si="974"/>
        <v/>
      </c>
      <c r="BU130" s="55" t="str">
        <f t="shared" si="974"/>
        <v/>
      </c>
      <c r="BV130" s="55" t="str">
        <f t="shared" si="974"/>
        <v/>
      </c>
      <c r="BW130" s="55" t="str">
        <f t="shared" ref="BW130:CO130" si="975">IFERROR(IF($Y$2="DAILY",BV130+1,""),"")</f>
        <v/>
      </c>
      <c r="BX130" s="55" t="str">
        <f t="shared" si="975"/>
        <v/>
      </c>
      <c r="BY130" s="55" t="str">
        <f t="shared" si="975"/>
        <v/>
      </c>
      <c r="BZ130" s="55" t="str">
        <f t="shared" si="975"/>
        <v/>
      </c>
      <c r="CA130" s="55" t="str">
        <f t="shared" si="975"/>
        <v/>
      </c>
      <c r="CB130" s="55" t="str">
        <f t="shared" si="975"/>
        <v/>
      </c>
      <c r="CC130" s="55" t="str">
        <f t="shared" si="975"/>
        <v/>
      </c>
      <c r="CD130" s="55" t="str">
        <f t="shared" si="975"/>
        <v/>
      </c>
      <c r="CE130" s="55" t="str">
        <f t="shared" si="975"/>
        <v/>
      </c>
      <c r="CF130" s="55" t="str">
        <f t="shared" si="975"/>
        <v/>
      </c>
      <c r="CG130" s="55" t="str">
        <f t="shared" si="975"/>
        <v/>
      </c>
      <c r="CH130" s="55" t="str">
        <f t="shared" si="975"/>
        <v/>
      </c>
      <c r="CI130" s="55" t="str">
        <f t="shared" si="975"/>
        <v/>
      </c>
      <c r="CJ130" s="55" t="str">
        <f t="shared" si="975"/>
        <v/>
      </c>
      <c r="CK130" s="55" t="str">
        <f t="shared" si="975"/>
        <v/>
      </c>
      <c r="CL130" s="55" t="str">
        <f t="shared" si="975"/>
        <v/>
      </c>
      <c r="CM130" s="55" t="str">
        <f t="shared" si="975"/>
        <v/>
      </c>
      <c r="CN130" s="55" t="str">
        <f t="shared" si="975"/>
        <v/>
      </c>
      <c r="CO130" s="55" t="str">
        <f t="shared" si="975"/>
        <v/>
      </c>
      <c r="CP130" s="56" t="str">
        <f>IFERROR(IF($Y$2="DAILY",DATE(B130,1,1)-WEEKDAY(DATE(B130,1,1))+13*7,DATE(CR130,1,1)-WEEKDAY(DATE(CR130,1,1))+13*7),"")</f>
        <v/>
      </c>
      <c r="CQ130" s="3"/>
      <c r="CR130" s="3" t="str">
        <f>B34</f>
        <v/>
      </c>
    </row>
    <row r="131" spans="1:96" ht="21" customHeight="1" x14ac:dyDescent="0.25">
      <c r="A131" s="48"/>
      <c r="B131" s="61"/>
      <c r="C131" s="57">
        <f t="shared" ref="C131" si="976">IF($Y$2="DAILY",2,"")</f>
        <v>2</v>
      </c>
      <c r="D131" s="54" t="str">
        <f t="shared" ref="D131:D133" si="977">IFERROR(IF($Y$2="DAILY",CP130+1,""),"")</f>
        <v/>
      </c>
      <c r="E131" s="55" t="str">
        <f t="shared" ref="E131:BP131" si="978">IFERROR(IF($Y$2="DAILY",D131+1,""),"")</f>
        <v/>
      </c>
      <c r="F131" s="55" t="str">
        <f t="shared" si="978"/>
        <v/>
      </c>
      <c r="G131" s="55" t="str">
        <f t="shared" si="978"/>
        <v/>
      </c>
      <c r="H131" s="55" t="str">
        <f t="shared" si="978"/>
        <v/>
      </c>
      <c r="I131" s="55" t="str">
        <f t="shared" si="978"/>
        <v/>
      </c>
      <c r="J131" s="55" t="str">
        <f t="shared" si="978"/>
        <v/>
      </c>
      <c r="K131" s="55" t="str">
        <f t="shared" si="978"/>
        <v/>
      </c>
      <c r="L131" s="55" t="str">
        <f t="shared" si="978"/>
        <v/>
      </c>
      <c r="M131" s="55" t="str">
        <f t="shared" si="978"/>
        <v/>
      </c>
      <c r="N131" s="55" t="str">
        <f t="shared" si="978"/>
        <v/>
      </c>
      <c r="O131" s="55" t="str">
        <f t="shared" si="978"/>
        <v/>
      </c>
      <c r="P131" s="55" t="str">
        <f t="shared" si="978"/>
        <v/>
      </c>
      <c r="Q131" s="55" t="str">
        <f t="shared" si="978"/>
        <v/>
      </c>
      <c r="R131" s="55" t="str">
        <f t="shared" si="978"/>
        <v/>
      </c>
      <c r="S131" s="55" t="str">
        <f t="shared" si="978"/>
        <v/>
      </c>
      <c r="T131" s="55" t="str">
        <f t="shared" si="978"/>
        <v/>
      </c>
      <c r="U131" s="55" t="str">
        <f t="shared" si="978"/>
        <v/>
      </c>
      <c r="V131" s="55" t="str">
        <f t="shared" si="978"/>
        <v/>
      </c>
      <c r="W131" s="55" t="str">
        <f t="shared" si="978"/>
        <v/>
      </c>
      <c r="X131" s="55" t="str">
        <f t="shared" si="978"/>
        <v/>
      </c>
      <c r="Y131" s="55" t="str">
        <f t="shared" si="978"/>
        <v/>
      </c>
      <c r="Z131" s="55" t="str">
        <f t="shared" si="978"/>
        <v/>
      </c>
      <c r="AA131" s="55" t="str">
        <f t="shared" si="978"/>
        <v/>
      </c>
      <c r="AB131" s="55" t="str">
        <f t="shared" si="978"/>
        <v/>
      </c>
      <c r="AC131" s="55" t="str">
        <f t="shared" si="978"/>
        <v/>
      </c>
      <c r="AD131" s="55" t="str">
        <f t="shared" si="978"/>
        <v/>
      </c>
      <c r="AE131" s="55" t="str">
        <f t="shared" si="978"/>
        <v/>
      </c>
      <c r="AF131" s="55" t="str">
        <f t="shared" si="978"/>
        <v/>
      </c>
      <c r="AG131" s="55" t="str">
        <f t="shared" si="978"/>
        <v/>
      </c>
      <c r="AH131" s="55" t="str">
        <f t="shared" si="978"/>
        <v/>
      </c>
      <c r="AI131" s="55" t="str">
        <f t="shared" si="978"/>
        <v/>
      </c>
      <c r="AJ131" s="55" t="str">
        <f t="shared" si="978"/>
        <v/>
      </c>
      <c r="AK131" s="55" t="str">
        <f t="shared" si="978"/>
        <v/>
      </c>
      <c r="AL131" s="55" t="str">
        <f t="shared" si="978"/>
        <v/>
      </c>
      <c r="AM131" s="55" t="str">
        <f t="shared" si="978"/>
        <v/>
      </c>
      <c r="AN131" s="55" t="str">
        <f t="shared" si="978"/>
        <v/>
      </c>
      <c r="AO131" s="55" t="str">
        <f t="shared" si="978"/>
        <v/>
      </c>
      <c r="AP131" s="55" t="str">
        <f t="shared" si="978"/>
        <v/>
      </c>
      <c r="AQ131" s="55" t="str">
        <f t="shared" si="978"/>
        <v/>
      </c>
      <c r="AR131" s="55" t="str">
        <f t="shared" si="978"/>
        <v/>
      </c>
      <c r="AS131" s="55" t="str">
        <f t="shared" si="978"/>
        <v/>
      </c>
      <c r="AT131" s="55" t="str">
        <f t="shared" si="978"/>
        <v/>
      </c>
      <c r="AU131" s="55" t="str">
        <f t="shared" si="978"/>
        <v/>
      </c>
      <c r="AV131" s="55" t="str">
        <f t="shared" si="978"/>
        <v/>
      </c>
      <c r="AW131" s="55" t="str">
        <f t="shared" si="978"/>
        <v/>
      </c>
      <c r="AX131" s="55" t="str">
        <f t="shared" si="978"/>
        <v/>
      </c>
      <c r="AY131" s="55" t="str">
        <f t="shared" si="978"/>
        <v/>
      </c>
      <c r="AZ131" s="55" t="str">
        <f t="shared" si="978"/>
        <v/>
      </c>
      <c r="BA131" s="55" t="str">
        <f t="shared" si="978"/>
        <v/>
      </c>
      <c r="BB131" s="55" t="str">
        <f t="shared" si="978"/>
        <v/>
      </c>
      <c r="BC131" s="55" t="str">
        <f t="shared" si="978"/>
        <v/>
      </c>
      <c r="BD131" s="55" t="str">
        <f t="shared" si="978"/>
        <v/>
      </c>
      <c r="BE131" s="55" t="str">
        <f t="shared" si="978"/>
        <v/>
      </c>
      <c r="BF131" s="55" t="str">
        <f t="shared" si="978"/>
        <v/>
      </c>
      <c r="BG131" s="55" t="str">
        <f t="shared" si="978"/>
        <v/>
      </c>
      <c r="BH131" s="55" t="str">
        <f t="shared" si="978"/>
        <v/>
      </c>
      <c r="BI131" s="55" t="str">
        <f t="shared" si="978"/>
        <v/>
      </c>
      <c r="BJ131" s="55" t="str">
        <f t="shared" si="978"/>
        <v/>
      </c>
      <c r="BK131" s="55" t="str">
        <f t="shared" si="978"/>
        <v/>
      </c>
      <c r="BL131" s="55" t="str">
        <f t="shared" si="978"/>
        <v/>
      </c>
      <c r="BM131" s="55" t="str">
        <f t="shared" si="978"/>
        <v/>
      </c>
      <c r="BN131" s="55" t="str">
        <f t="shared" si="978"/>
        <v/>
      </c>
      <c r="BO131" s="55" t="str">
        <f t="shared" si="978"/>
        <v/>
      </c>
      <c r="BP131" s="55" t="str">
        <f t="shared" si="978"/>
        <v/>
      </c>
      <c r="BQ131" s="55" t="str">
        <f t="shared" ref="BQ131:CO131" si="979">IFERROR(IF($Y$2="DAILY",BP131+1,""),"")</f>
        <v/>
      </c>
      <c r="BR131" s="55" t="str">
        <f t="shared" si="979"/>
        <v/>
      </c>
      <c r="BS131" s="55" t="str">
        <f t="shared" si="979"/>
        <v/>
      </c>
      <c r="BT131" s="55" t="str">
        <f t="shared" si="979"/>
        <v/>
      </c>
      <c r="BU131" s="55" t="str">
        <f t="shared" si="979"/>
        <v/>
      </c>
      <c r="BV131" s="55" t="str">
        <f t="shared" si="979"/>
        <v/>
      </c>
      <c r="BW131" s="55" t="str">
        <f t="shared" si="979"/>
        <v/>
      </c>
      <c r="BX131" s="55" t="str">
        <f t="shared" si="979"/>
        <v/>
      </c>
      <c r="BY131" s="55" t="str">
        <f t="shared" si="979"/>
        <v/>
      </c>
      <c r="BZ131" s="55" t="str">
        <f t="shared" si="979"/>
        <v/>
      </c>
      <c r="CA131" s="55" t="str">
        <f t="shared" si="979"/>
        <v/>
      </c>
      <c r="CB131" s="55" t="str">
        <f t="shared" si="979"/>
        <v/>
      </c>
      <c r="CC131" s="55" t="str">
        <f t="shared" si="979"/>
        <v/>
      </c>
      <c r="CD131" s="55" t="str">
        <f t="shared" si="979"/>
        <v/>
      </c>
      <c r="CE131" s="55" t="str">
        <f t="shared" si="979"/>
        <v/>
      </c>
      <c r="CF131" s="55" t="str">
        <f t="shared" si="979"/>
        <v/>
      </c>
      <c r="CG131" s="55" t="str">
        <f t="shared" si="979"/>
        <v/>
      </c>
      <c r="CH131" s="55" t="str">
        <f t="shared" si="979"/>
        <v/>
      </c>
      <c r="CI131" s="55" t="str">
        <f t="shared" si="979"/>
        <v/>
      </c>
      <c r="CJ131" s="55" t="str">
        <f t="shared" si="979"/>
        <v/>
      </c>
      <c r="CK131" s="55" t="str">
        <f t="shared" si="979"/>
        <v/>
      </c>
      <c r="CL131" s="55" t="str">
        <f t="shared" si="979"/>
        <v/>
      </c>
      <c r="CM131" s="55" t="str">
        <f t="shared" si="979"/>
        <v/>
      </c>
      <c r="CN131" s="55" t="str">
        <f t="shared" si="979"/>
        <v/>
      </c>
      <c r="CO131" s="55" t="str">
        <f t="shared" si="979"/>
        <v/>
      </c>
      <c r="CP131" s="56" t="str">
        <f>IFERROR(IF($Y$2="DAILY",DATE(B130,1,1)-WEEKDAY(DATE(B130,1,1))+26*7,DATE(CR131,1,1)-WEEKDAY(DATE(CR131,1,1))+26*7),"")</f>
        <v/>
      </c>
      <c r="CQ131" s="3"/>
      <c r="CR131" s="3" t="str">
        <f>B34</f>
        <v/>
      </c>
    </row>
    <row r="132" spans="1:96" ht="21" customHeight="1" x14ac:dyDescent="0.25">
      <c r="A132" s="48"/>
      <c r="B132" s="49"/>
      <c r="C132" s="57">
        <f t="shared" ref="C132" si="980">IF($Y$2="DAILY",3,"")</f>
        <v>3</v>
      </c>
      <c r="D132" s="54" t="str">
        <f t="shared" si="977"/>
        <v/>
      </c>
      <c r="E132" s="55" t="str">
        <f t="shared" ref="E132:BP132" si="981">IFERROR(IF($Y$2="DAILY",D132+1,""),"")</f>
        <v/>
      </c>
      <c r="F132" s="55" t="str">
        <f t="shared" si="981"/>
        <v/>
      </c>
      <c r="G132" s="55" t="str">
        <f t="shared" si="981"/>
        <v/>
      </c>
      <c r="H132" s="55" t="str">
        <f t="shared" si="981"/>
        <v/>
      </c>
      <c r="I132" s="55" t="str">
        <f t="shared" si="981"/>
        <v/>
      </c>
      <c r="J132" s="55" t="str">
        <f t="shared" si="981"/>
        <v/>
      </c>
      <c r="K132" s="55" t="str">
        <f t="shared" si="981"/>
        <v/>
      </c>
      <c r="L132" s="55" t="str">
        <f t="shared" si="981"/>
        <v/>
      </c>
      <c r="M132" s="55" t="str">
        <f t="shared" si="981"/>
        <v/>
      </c>
      <c r="N132" s="55" t="str">
        <f t="shared" si="981"/>
        <v/>
      </c>
      <c r="O132" s="55" t="str">
        <f t="shared" si="981"/>
        <v/>
      </c>
      <c r="P132" s="55" t="str">
        <f t="shared" si="981"/>
        <v/>
      </c>
      <c r="Q132" s="55" t="str">
        <f t="shared" si="981"/>
        <v/>
      </c>
      <c r="R132" s="55" t="str">
        <f t="shared" si="981"/>
        <v/>
      </c>
      <c r="S132" s="55" t="str">
        <f t="shared" si="981"/>
        <v/>
      </c>
      <c r="T132" s="55" t="str">
        <f t="shared" si="981"/>
        <v/>
      </c>
      <c r="U132" s="55" t="str">
        <f t="shared" si="981"/>
        <v/>
      </c>
      <c r="V132" s="55" t="str">
        <f t="shared" si="981"/>
        <v/>
      </c>
      <c r="W132" s="55" t="str">
        <f t="shared" si="981"/>
        <v/>
      </c>
      <c r="X132" s="55" t="str">
        <f t="shared" si="981"/>
        <v/>
      </c>
      <c r="Y132" s="55" t="str">
        <f t="shared" si="981"/>
        <v/>
      </c>
      <c r="Z132" s="55" t="str">
        <f t="shared" si="981"/>
        <v/>
      </c>
      <c r="AA132" s="55" t="str">
        <f t="shared" si="981"/>
        <v/>
      </c>
      <c r="AB132" s="55" t="str">
        <f t="shared" si="981"/>
        <v/>
      </c>
      <c r="AC132" s="55" t="str">
        <f t="shared" si="981"/>
        <v/>
      </c>
      <c r="AD132" s="55" t="str">
        <f t="shared" si="981"/>
        <v/>
      </c>
      <c r="AE132" s="55" t="str">
        <f t="shared" si="981"/>
        <v/>
      </c>
      <c r="AF132" s="55" t="str">
        <f t="shared" si="981"/>
        <v/>
      </c>
      <c r="AG132" s="55" t="str">
        <f t="shared" si="981"/>
        <v/>
      </c>
      <c r="AH132" s="55" t="str">
        <f t="shared" si="981"/>
        <v/>
      </c>
      <c r="AI132" s="55" t="str">
        <f t="shared" si="981"/>
        <v/>
      </c>
      <c r="AJ132" s="55" t="str">
        <f t="shared" si="981"/>
        <v/>
      </c>
      <c r="AK132" s="55" t="str">
        <f t="shared" si="981"/>
        <v/>
      </c>
      <c r="AL132" s="55" t="str">
        <f t="shared" si="981"/>
        <v/>
      </c>
      <c r="AM132" s="55" t="str">
        <f t="shared" si="981"/>
        <v/>
      </c>
      <c r="AN132" s="55" t="str">
        <f t="shared" si="981"/>
        <v/>
      </c>
      <c r="AO132" s="55" t="str">
        <f t="shared" si="981"/>
        <v/>
      </c>
      <c r="AP132" s="55" t="str">
        <f t="shared" si="981"/>
        <v/>
      </c>
      <c r="AQ132" s="55" t="str">
        <f t="shared" si="981"/>
        <v/>
      </c>
      <c r="AR132" s="55" t="str">
        <f t="shared" si="981"/>
        <v/>
      </c>
      <c r="AS132" s="55" t="str">
        <f t="shared" si="981"/>
        <v/>
      </c>
      <c r="AT132" s="55" t="str">
        <f t="shared" si="981"/>
        <v/>
      </c>
      <c r="AU132" s="55" t="str">
        <f t="shared" si="981"/>
        <v/>
      </c>
      <c r="AV132" s="55" t="str">
        <f t="shared" si="981"/>
        <v/>
      </c>
      <c r="AW132" s="55" t="str">
        <f t="shared" si="981"/>
        <v/>
      </c>
      <c r="AX132" s="55" t="str">
        <f t="shared" si="981"/>
        <v/>
      </c>
      <c r="AY132" s="55" t="str">
        <f t="shared" si="981"/>
        <v/>
      </c>
      <c r="AZ132" s="55" t="str">
        <f t="shared" si="981"/>
        <v/>
      </c>
      <c r="BA132" s="55" t="str">
        <f t="shared" si="981"/>
        <v/>
      </c>
      <c r="BB132" s="55" t="str">
        <f t="shared" si="981"/>
        <v/>
      </c>
      <c r="BC132" s="55" t="str">
        <f t="shared" si="981"/>
        <v/>
      </c>
      <c r="BD132" s="55" t="str">
        <f t="shared" si="981"/>
        <v/>
      </c>
      <c r="BE132" s="55" t="str">
        <f t="shared" si="981"/>
        <v/>
      </c>
      <c r="BF132" s="55" t="str">
        <f t="shared" si="981"/>
        <v/>
      </c>
      <c r="BG132" s="55" t="str">
        <f t="shared" si="981"/>
        <v/>
      </c>
      <c r="BH132" s="55" t="str">
        <f t="shared" si="981"/>
        <v/>
      </c>
      <c r="BI132" s="55" t="str">
        <f t="shared" si="981"/>
        <v/>
      </c>
      <c r="BJ132" s="55" t="str">
        <f t="shared" si="981"/>
        <v/>
      </c>
      <c r="BK132" s="55" t="str">
        <f t="shared" si="981"/>
        <v/>
      </c>
      <c r="BL132" s="55" t="str">
        <f t="shared" si="981"/>
        <v/>
      </c>
      <c r="BM132" s="55" t="str">
        <f t="shared" si="981"/>
        <v/>
      </c>
      <c r="BN132" s="55" t="str">
        <f t="shared" si="981"/>
        <v/>
      </c>
      <c r="BO132" s="55" t="str">
        <f t="shared" si="981"/>
        <v/>
      </c>
      <c r="BP132" s="55" t="str">
        <f t="shared" si="981"/>
        <v/>
      </c>
      <c r="BQ132" s="55" t="str">
        <f t="shared" ref="BQ132:CO132" si="982">IFERROR(IF($Y$2="DAILY",BP132+1,""),"")</f>
        <v/>
      </c>
      <c r="BR132" s="55" t="str">
        <f t="shared" si="982"/>
        <v/>
      </c>
      <c r="BS132" s="55" t="str">
        <f t="shared" si="982"/>
        <v/>
      </c>
      <c r="BT132" s="55" t="str">
        <f t="shared" si="982"/>
        <v/>
      </c>
      <c r="BU132" s="55" t="str">
        <f t="shared" si="982"/>
        <v/>
      </c>
      <c r="BV132" s="55" t="str">
        <f t="shared" si="982"/>
        <v/>
      </c>
      <c r="BW132" s="55" t="str">
        <f t="shared" si="982"/>
        <v/>
      </c>
      <c r="BX132" s="55" t="str">
        <f t="shared" si="982"/>
        <v/>
      </c>
      <c r="BY132" s="55" t="str">
        <f t="shared" si="982"/>
        <v/>
      </c>
      <c r="BZ132" s="55" t="str">
        <f t="shared" si="982"/>
        <v/>
      </c>
      <c r="CA132" s="55" t="str">
        <f t="shared" si="982"/>
        <v/>
      </c>
      <c r="CB132" s="55" t="str">
        <f t="shared" si="982"/>
        <v/>
      </c>
      <c r="CC132" s="55" t="str">
        <f t="shared" si="982"/>
        <v/>
      </c>
      <c r="CD132" s="55" t="str">
        <f t="shared" si="982"/>
        <v/>
      </c>
      <c r="CE132" s="55" t="str">
        <f t="shared" si="982"/>
        <v/>
      </c>
      <c r="CF132" s="55" t="str">
        <f t="shared" si="982"/>
        <v/>
      </c>
      <c r="CG132" s="55" t="str">
        <f t="shared" si="982"/>
        <v/>
      </c>
      <c r="CH132" s="55" t="str">
        <f t="shared" si="982"/>
        <v/>
      </c>
      <c r="CI132" s="55" t="str">
        <f t="shared" si="982"/>
        <v/>
      </c>
      <c r="CJ132" s="55" t="str">
        <f t="shared" si="982"/>
        <v/>
      </c>
      <c r="CK132" s="55" t="str">
        <f t="shared" si="982"/>
        <v/>
      </c>
      <c r="CL132" s="55" t="str">
        <f t="shared" si="982"/>
        <v/>
      </c>
      <c r="CM132" s="55" t="str">
        <f t="shared" si="982"/>
        <v/>
      </c>
      <c r="CN132" s="55" t="str">
        <f t="shared" si="982"/>
        <v/>
      </c>
      <c r="CO132" s="55" t="str">
        <f t="shared" si="982"/>
        <v/>
      </c>
      <c r="CP132" s="56" t="str">
        <f>IFERROR(IF($Y$2="DAILY",DATE(B130,1,1)-WEEKDAY(DATE(B130,1,1))+39*7,DATE(CR132,1,1)-WEEKDAY(DATE(CR132,1,1))+39*7),"")</f>
        <v/>
      </c>
      <c r="CQ132" s="3"/>
      <c r="CR132" s="3" t="str">
        <f>B34</f>
        <v/>
      </c>
    </row>
    <row r="133" spans="1:96" ht="21" customHeight="1" x14ac:dyDescent="0.25">
      <c r="A133" s="48"/>
      <c r="B133" s="49"/>
      <c r="C133" s="57">
        <f t="shared" ref="C133" si="983">IF($Y$2="DAILY",4,"")</f>
        <v>4</v>
      </c>
      <c r="D133" s="54" t="str">
        <f t="shared" si="977"/>
        <v/>
      </c>
      <c r="E133" s="55" t="str">
        <f t="shared" ref="E133:BP133" si="984">IFERROR(IF($Y$2="DAILY",D133+1,""),"")</f>
        <v/>
      </c>
      <c r="F133" s="55" t="str">
        <f t="shared" si="984"/>
        <v/>
      </c>
      <c r="G133" s="55" t="str">
        <f t="shared" si="984"/>
        <v/>
      </c>
      <c r="H133" s="55" t="str">
        <f t="shared" si="984"/>
        <v/>
      </c>
      <c r="I133" s="55" t="str">
        <f t="shared" si="984"/>
        <v/>
      </c>
      <c r="J133" s="55" t="str">
        <f t="shared" si="984"/>
        <v/>
      </c>
      <c r="K133" s="55" t="str">
        <f t="shared" si="984"/>
        <v/>
      </c>
      <c r="L133" s="55" t="str">
        <f t="shared" si="984"/>
        <v/>
      </c>
      <c r="M133" s="55" t="str">
        <f t="shared" si="984"/>
        <v/>
      </c>
      <c r="N133" s="55" t="str">
        <f t="shared" si="984"/>
        <v/>
      </c>
      <c r="O133" s="55" t="str">
        <f t="shared" si="984"/>
        <v/>
      </c>
      <c r="P133" s="55" t="str">
        <f t="shared" si="984"/>
        <v/>
      </c>
      <c r="Q133" s="55" t="str">
        <f t="shared" si="984"/>
        <v/>
      </c>
      <c r="R133" s="55" t="str">
        <f t="shared" si="984"/>
        <v/>
      </c>
      <c r="S133" s="55" t="str">
        <f t="shared" si="984"/>
        <v/>
      </c>
      <c r="T133" s="55" t="str">
        <f t="shared" si="984"/>
        <v/>
      </c>
      <c r="U133" s="55" t="str">
        <f t="shared" si="984"/>
        <v/>
      </c>
      <c r="V133" s="55" t="str">
        <f t="shared" si="984"/>
        <v/>
      </c>
      <c r="W133" s="55" t="str">
        <f t="shared" si="984"/>
        <v/>
      </c>
      <c r="X133" s="55" t="str">
        <f t="shared" si="984"/>
        <v/>
      </c>
      <c r="Y133" s="55" t="str">
        <f t="shared" si="984"/>
        <v/>
      </c>
      <c r="Z133" s="55" t="str">
        <f t="shared" si="984"/>
        <v/>
      </c>
      <c r="AA133" s="55" t="str">
        <f t="shared" si="984"/>
        <v/>
      </c>
      <c r="AB133" s="55" t="str">
        <f t="shared" si="984"/>
        <v/>
      </c>
      <c r="AC133" s="55" t="str">
        <f t="shared" si="984"/>
        <v/>
      </c>
      <c r="AD133" s="55" t="str">
        <f t="shared" si="984"/>
        <v/>
      </c>
      <c r="AE133" s="55" t="str">
        <f t="shared" si="984"/>
        <v/>
      </c>
      <c r="AF133" s="55" t="str">
        <f t="shared" si="984"/>
        <v/>
      </c>
      <c r="AG133" s="55" t="str">
        <f t="shared" si="984"/>
        <v/>
      </c>
      <c r="AH133" s="55" t="str">
        <f t="shared" si="984"/>
        <v/>
      </c>
      <c r="AI133" s="55" t="str">
        <f t="shared" si="984"/>
        <v/>
      </c>
      <c r="AJ133" s="55" t="str">
        <f t="shared" si="984"/>
        <v/>
      </c>
      <c r="AK133" s="55" t="str">
        <f t="shared" si="984"/>
        <v/>
      </c>
      <c r="AL133" s="55" t="str">
        <f t="shared" si="984"/>
        <v/>
      </c>
      <c r="AM133" s="55" t="str">
        <f t="shared" si="984"/>
        <v/>
      </c>
      <c r="AN133" s="55" t="str">
        <f t="shared" si="984"/>
        <v/>
      </c>
      <c r="AO133" s="55" t="str">
        <f t="shared" si="984"/>
        <v/>
      </c>
      <c r="AP133" s="55" t="str">
        <f t="shared" si="984"/>
        <v/>
      </c>
      <c r="AQ133" s="55" t="str">
        <f t="shared" si="984"/>
        <v/>
      </c>
      <c r="AR133" s="55" t="str">
        <f t="shared" si="984"/>
        <v/>
      </c>
      <c r="AS133" s="55" t="str">
        <f t="shared" si="984"/>
        <v/>
      </c>
      <c r="AT133" s="55" t="str">
        <f t="shared" si="984"/>
        <v/>
      </c>
      <c r="AU133" s="55" t="str">
        <f t="shared" si="984"/>
        <v/>
      </c>
      <c r="AV133" s="55" t="str">
        <f t="shared" si="984"/>
        <v/>
      </c>
      <c r="AW133" s="55" t="str">
        <f t="shared" si="984"/>
        <v/>
      </c>
      <c r="AX133" s="55" t="str">
        <f t="shared" si="984"/>
        <v/>
      </c>
      <c r="AY133" s="55" t="str">
        <f t="shared" si="984"/>
        <v/>
      </c>
      <c r="AZ133" s="55" t="str">
        <f t="shared" si="984"/>
        <v/>
      </c>
      <c r="BA133" s="55" t="str">
        <f t="shared" si="984"/>
        <v/>
      </c>
      <c r="BB133" s="55" t="str">
        <f t="shared" si="984"/>
        <v/>
      </c>
      <c r="BC133" s="55" t="str">
        <f t="shared" si="984"/>
        <v/>
      </c>
      <c r="BD133" s="55" t="str">
        <f t="shared" si="984"/>
        <v/>
      </c>
      <c r="BE133" s="55" t="str">
        <f t="shared" si="984"/>
        <v/>
      </c>
      <c r="BF133" s="55" t="str">
        <f t="shared" si="984"/>
        <v/>
      </c>
      <c r="BG133" s="55" t="str">
        <f t="shared" si="984"/>
        <v/>
      </c>
      <c r="BH133" s="55" t="str">
        <f t="shared" si="984"/>
        <v/>
      </c>
      <c r="BI133" s="55" t="str">
        <f t="shared" si="984"/>
        <v/>
      </c>
      <c r="BJ133" s="55" t="str">
        <f t="shared" si="984"/>
        <v/>
      </c>
      <c r="BK133" s="55" t="str">
        <f t="shared" si="984"/>
        <v/>
      </c>
      <c r="BL133" s="55" t="str">
        <f t="shared" si="984"/>
        <v/>
      </c>
      <c r="BM133" s="55" t="str">
        <f t="shared" si="984"/>
        <v/>
      </c>
      <c r="BN133" s="55" t="str">
        <f t="shared" si="984"/>
        <v/>
      </c>
      <c r="BO133" s="55" t="str">
        <f t="shared" si="984"/>
        <v/>
      </c>
      <c r="BP133" s="55" t="str">
        <f t="shared" si="984"/>
        <v/>
      </c>
      <c r="BQ133" s="55" t="str">
        <f t="shared" ref="BQ133:CO133" si="985">IFERROR(IF($Y$2="DAILY",BP133+1,""),"")</f>
        <v/>
      </c>
      <c r="BR133" s="55" t="str">
        <f t="shared" si="985"/>
        <v/>
      </c>
      <c r="BS133" s="55" t="str">
        <f t="shared" si="985"/>
        <v/>
      </c>
      <c r="BT133" s="55" t="str">
        <f t="shared" si="985"/>
        <v/>
      </c>
      <c r="BU133" s="55" t="str">
        <f t="shared" si="985"/>
        <v/>
      </c>
      <c r="BV133" s="55" t="str">
        <f t="shared" si="985"/>
        <v/>
      </c>
      <c r="BW133" s="55" t="str">
        <f t="shared" si="985"/>
        <v/>
      </c>
      <c r="BX133" s="55" t="str">
        <f t="shared" si="985"/>
        <v/>
      </c>
      <c r="BY133" s="55" t="str">
        <f t="shared" si="985"/>
        <v/>
      </c>
      <c r="BZ133" s="55" t="str">
        <f t="shared" si="985"/>
        <v/>
      </c>
      <c r="CA133" s="55" t="str">
        <f t="shared" si="985"/>
        <v/>
      </c>
      <c r="CB133" s="55" t="str">
        <f t="shared" si="985"/>
        <v/>
      </c>
      <c r="CC133" s="55" t="str">
        <f t="shared" si="985"/>
        <v/>
      </c>
      <c r="CD133" s="55" t="str">
        <f t="shared" si="985"/>
        <v/>
      </c>
      <c r="CE133" s="55" t="str">
        <f t="shared" si="985"/>
        <v/>
      </c>
      <c r="CF133" s="55" t="str">
        <f t="shared" si="985"/>
        <v/>
      </c>
      <c r="CG133" s="55" t="str">
        <f t="shared" si="985"/>
        <v/>
      </c>
      <c r="CH133" s="55" t="str">
        <f t="shared" si="985"/>
        <v/>
      </c>
      <c r="CI133" s="55" t="str">
        <f t="shared" si="985"/>
        <v/>
      </c>
      <c r="CJ133" s="55" t="str">
        <f t="shared" si="985"/>
        <v/>
      </c>
      <c r="CK133" s="55" t="str">
        <f t="shared" si="985"/>
        <v/>
      </c>
      <c r="CL133" s="55" t="str">
        <f t="shared" si="985"/>
        <v/>
      </c>
      <c r="CM133" s="55" t="str">
        <f t="shared" si="985"/>
        <v/>
      </c>
      <c r="CN133" s="55" t="str">
        <f t="shared" si="985"/>
        <v/>
      </c>
      <c r="CO133" s="55" t="str">
        <f t="shared" si="985"/>
        <v/>
      </c>
      <c r="CP133" s="56" t="str">
        <f>IFERROR(IF($Y$2="DAILY",DATE(B130,1,1)-WEEKDAY(DATE(B130,1,1))+52*7,DATE(CR133,1,1)-WEEKDAY(DATE(CR133,1,1))+52*7),"")</f>
        <v/>
      </c>
      <c r="CQ133" s="3"/>
      <c r="CR133" s="3" t="str">
        <f>B34</f>
        <v/>
      </c>
    </row>
    <row r="134" spans="1:96" ht="21" customHeight="1" x14ac:dyDescent="0.25">
      <c r="A134" s="48"/>
      <c r="B134" s="49"/>
      <c r="C134" s="58"/>
      <c r="D134" s="54" t="str">
        <f>IFERROR(IF($Y$2="DAILY",IF(AND(MONTH(DATE(B130,2,29))=2,WEEKDAY(DATE(B130,1,1))=7),DATE(B130,12,24),""),""),"")</f>
        <v/>
      </c>
      <c r="E134" s="55" t="str">
        <f>IFERROR(IF($Y$2="DAILY",IF(AND(MONTH(DATE(B130,2,29))=2,WEEKDAY(DATE(B130,1,1))=7),DATE(B130,12,25),""),""),"")</f>
        <v/>
      </c>
      <c r="F134" s="55" t="str">
        <f>IFERROR(IF($Y$2="DAILY",IF(AND(MONTH(DATE(B130,2,29))=2,WEEKDAY(DATE(B130,1,1))=7),DATE(B130,12,26),""),""),"")</f>
        <v/>
      </c>
      <c r="G134" s="55" t="str">
        <f>IFERROR(IF($Y$2="DAILY",IF(AND(MONTH(DATE(B130,2,29))=2,WEEKDAY(DATE(B130,1,1))=7),DATE(B130,12,27),""),""),"")</f>
        <v/>
      </c>
      <c r="H134" s="55" t="str">
        <f>IFERROR(IF($Y$2="DAILY",IF(AND(MONTH(DATE(B130,2,29))=2,WEEKDAY(DATE(B130,1,1))=7),DATE(B130,12,28),""),""),"")</f>
        <v/>
      </c>
      <c r="I134" s="55" t="str">
        <f>IFERROR(IF($Y$2="DAILY",IF(AND(MONTH(DATE(B130,2,29))=2,WEEKDAY(DATE(B130,1,1))=7),DATE(B130,12,29),""),""),"")</f>
        <v/>
      </c>
      <c r="J134" s="55" t="str">
        <f>IFERROR(IF($Y$2="DAILY",IF(AND(MONTH(DATE(B130,2,29))=2,WEEKDAY(DATE(B130,1,1))=7),DATE(B130,12,30),""),""),"")</f>
        <v/>
      </c>
      <c r="K134" s="55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56"/>
      <c r="CQ134" s="3"/>
      <c r="CR134" s="3" t="str">
        <f>B34</f>
        <v/>
      </c>
    </row>
    <row r="135" spans="1:96" ht="21" customHeight="1" x14ac:dyDescent="0.25">
      <c r="A135" s="48" t="str">
        <f>IFERROR(IF($Y$2="DAILY","24-25",""),"")</f>
        <v>24-25</v>
      </c>
      <c r="B135" s="49" t="str">
        <f>IFERROR(IF($Y$2="DAILY",$B$10+25,""),"")</f>
        <v/>
      </c>
      <c r="C135" s="57">
        <f t="shared" ref="C135" si="986">IF($Y$2="DAILY",1,"")</f>
        <v>1</v>
      </c>
      <c r="D135" s="54" t="str">
        <f>IFERROR(IF($Y$2="DAILY",DATE(B135,1,1)-WEEKDAY(DATE(B135,1,1),1)+1,""),"")</f>
        <v/>
      </c>
      <c r="E135" s="55" t="str">
        <f>IFERROR(IF($Y$2="DAILY",DATE(B135,1,1)-WEEKDAY(DATE(B135,1,1),1)+2,""),"")</f>
        <v/>
      </c>
      <c r="F135" s="55" t="str">
        <f>IFERROR(IF($Y$2="DAILY",DATE(B135,1,1)-WEEKDAY(DATE(B135,1,1),1)+3,""),"")</f>
        <v/>
      </c>
      <c r="G135" s="55" t="str">
        <f>IFERROR(IF($Y$2="DAILY",DATE(B135,1,1)-WEEKDAY(DATE(B135,1,1),1)+4,""),"")</f>
        <v/>
      </c>
      <c r="H135" s="55" t="str">
        <f>IFERROR(IF($Y$2="DAILY",DATE(B135,1,1)-WEEKDAY(DATE(B135,1,1),1)+5,""),"")</f>
        <v/>
      </c>
      <c r="I135" s="55" t="str">
        <f>IFERROR(IF($Y$2="DAILY",DATE(B135,1,1)-WEEKDAY(DATE(B135,1,1),1)+6,""),"")</f>
        <v/>
      </c>
      <c r="J135" s="55" t="str">
        <f>IFERROR(IF($Y$2="DAILY",DATE(B135,1,1)-WEEKDAY(DATE(B135,1,1),1)+7,""),"")</f>
        <v/>
      </c>
      <c r="K135" s="55" t="str">
        <f t="shared" ref="K135:BV135" si="987">IFERROR(IF($Y$2="DAILY",J135+1,""),"")</f>
        <v/>
      </c>
      <c r="L135" s="55" t="str">
        <f t="shared" si="987"/>
        <v/>
      </c>
      <c r="M135" s="55" t="str">
        <f t="shared" si="987"/>
        <v/>
      </c>
      <c r="N135" s="55" t="str">
        <f t="shared" si="987"/>
        <v/>
      </c>
      <c r="O135" s="55" t="str">
        <f t="shared" si="987"/>
        <v/>
      </c>
      <c r="P135" s="55" t="str">
        <f t="shared" si="987"/>
        <v/>
      </c>
      <c r="Q135" s="55" t="str">
        <f t="shared" si="987"/>
        <v/>
      </c>
      <c r="R135" s="55" t="str">
        <f t="shared" si="987"/>
        <v/>
      </c>
      <c r="S135" s="55" t="str">
        <f t="shared" si="987"/>
        <v/>
      </c>
      <c r="T135" s="55" t="str">
        <f t="shared" si="987"/>
        <v/>
      </c>
      <c r="U135" s="55" t="str">
        <f t="shared" si="987"/>
        <v/>
      </c>
      <c r="V135" s="55" t="str">
        <f t="shared" si="987"/>
        <v/>
      </c>
      <c r="W135" s="55" t="str">
        <f t="shared" si="987"/>
        <v/>
      </c>
      <c r="X135" s="55" t="str">
        <f t="shared" si="987"/>
        <v/>
      </c>
      <c r="Y135" s="55" t="str">
        <f t="shared" si="987"/>
        <v/>
      </c>
      <c r="Z135" s="55" t="str">
        <f t="shared" si="987"/>
        <v/>
      </c>
      <c r="AA135" s="55" t="str">
        <f t="shared" si="987"/>
        <v/>
      </c>
      <c r="AB135" s="55" t="str">
        <f t="shared" si="987"/>
        <v/>
      </c>
      <c r="AC135" s="55" t="str">
        <f t="shared" si="987"/>
        <v/>
      </c>
      <c r="AD135" s="55" t="str">
        <f t="shared" si="987"/>
        <v/>
      </c>
      <c r="AE135" s="55" t="str">
        <f t="shared" si="987"/>
        <v/>
      </c>
      <c r="AF135" s="55" t="str">
        <f t="shared" si="987"/>
        <v/>
      </c>
      <c r="AG135" s="55" t="str">
        <f t="shared" si="987"/>
        <v/>
      </c>
      <c r="AH135" s="55" t="str">
        <f t="shared" si="987"/>
        <v/>
      </c>
      <c r="AI135" s="55" t="str">
        <f t="shared" si="987"/>
        <v/>
      </c>
      <c r="AJ135" s="55" t="str">
        <f t="shared" si="987"/>
        <v/>
      </c>
      <c r="AK135" s="55" t="str">
        <f t="shared" si="987"/>
        <v/>
      </c>
      <c r="AL135" s="55" t="str">
        <f t="shared" si="987"/>
        <v/>
      </c>
      <c r="AM135" s="55" t="str">
        <f t="shared" si="987"/>
        <v/>
      </c>
      <c r="AN135" s="55" t="str">
        <f t="shared" si="987"/>
        <v/>
      </c>
      <c r="AO135" s="55" t="str">
        <f t="shared" si="987"/>
        <v/>
      </c>
      <c r="AP135" s="55" t="str">
        <f t="shared" si="987"/>
        <v/>
      </c>
      <c r="AQ135" s="55" t="str">
        <f t="shared" si="987"/>
        <v/>
      </c>
      <c r="AR135" s="55" t="str">
        <f t="shared" si="987"/>
        <v/>
      </c>
      <c r="AS135" s="55" t="str">
        <f t="shared" si="987"/>
        <v/>
      </c>
      <c r="AT135" s="55" t="str">
        <f t="shared" si="987"/>
        <v/>
      </c>
      <c r="AU135" s="55" t="str">
        <f t="shared" si="987"/>
        <v/>
      </c>
      <c r="AV135" s="55" t="str">
        <f t="shared" si="987"/>
        <v/>
      </c>
      <c r="AW135" s="55" t="str">
        <f t="shared" si="987"/>
        <v/>
      </c>
      <c r="AX135" s="55" t="str">
        <f t="shared" si="987"/>
        <v/>
      </c>
      <c r="AY135" s="55" t="str">
        <f t="shared" si="987"/>
        <v/>
      </c>
      <c r="AZ135" s="55" t="str">
        <f t="shared" si="987"/>
        <v/>
      </c>
      <c r="BA135" s="55" t="str">
        <f t="shared" si="987"/>
        <v/>
      </c>
      <c r="BB135" s="55" t="str">
        <f t="shared" si="987"/>
        <v/>
      </c>
      <c r="BC135" s="55" t="str">
        <f t="shared" si="987"/>
        <v/>
      </c>
      <c r="BD135" s="55" t="str">
        <f t="shared" si="987"/>
        <v/>
      </c>
      <c r="BE135" s="55" t="str">
        <f t="shared" si="987"/>
        <v/>
      </c>
      <c r="BF135" s="55" t="str">
        <f t="shared" si="987"/>
        <v/>
      </c>
      <c r="BG135" s="55" t="str">
        <f t="shared" si="987"/>
        <v/>
      </c>
      <c r="BH135" s="55" t="str">
        <f t="shared" si="987"/>
        <v/>
      </c>
      <c r="BI135" s="55" t="str">
        <f t="shared" si="987"/>
        <v/>
      </c>
      <c r="BJ135" s="55" t="str">
        <f t="shared" si="987"/>
        <v/>
      </c>
      <c r="BK135" s="55" t="str">
        <f t="shared" si="987"/>
        <v/>
      </c>
      <c r="BL135" s="55" t="str">
        <f t="shared" si="987"/>
        <v/>
      </c>
      <c r="BM135" s="55" t="str">
        <f t="shared" si="987"/>
        <v/>
      </c>
      <c r="BN135" s="55" t="str">
        <f t="shared" si="987"/>
        <v/>
      </c>
      <c r="BO135" s="55" t="str">
        <f t="shared" si="987"/>
        <v/>
      </c>
      <c r="BP135" s="55" t="str">
        <f t="shared" si="987"/>
        <v/>
      </c>
      <c r="BQ135" s="55" t="str">
        <f t="shared" si="987"/>
        <v/>
      </c>
      <c r="BR135" s="55" t="str">
        <f t="shared" si="987"/>
        <v/>
      </c>
      <c r="BS135" s="55" t="str">
        <f t="shared" si="987"/>
        <v/>
      </c>
      <c r="BT135" s="55" t="str">
        <f t="shared" si="987"/>
        <v/>
      </c>
      <c r="BU135" s="55" t="str">
        <f t="shared" si="987"/>
        <v/>
      </c>
      <c r="BV135" s="55" t="str">
        <f t="shared" si="987"/>
        <v/>
      </c>
      <c r="BW135" s="55" t="str">
        <f t="shared" ref="BW135:CO135" si="988">IFERROR(IF($Y$2="DAILY",BV135+1,""),"")</f>
        <v/>
      </c>
      <c r="BX135" s="55" t="str">
        <f t="shared" si="988"/>
        <v/>
      </c>
      <c r="BY135" s="55" t="str">
        <f t="shared" si="988"/>
        <v/>
      </c>
      <c r="BZ135" s="55" t="str">
        <f t="shared" si="988"/>
        <v/>
      </c>
      <c r="CA135" s="55" t="str">
        <f t="shared" si="988"/>
        <v/>
      </c>
      <c r="CB135" s="55" t="str">
        <f t="shared" si="988"/>
        <v/>
      </c>
      <c r="CC135" s="55" t="str">
        <f t="shared" si="988"/>
        <v/>
      </c>
      <c r="CD135" s="55" t="str">
        <f t="shared" si="988"/>
        <v/>
      </c>
      <c r="CE135" s="55" t="str">
        <f t="shared" si="988"/>
        <v/>
      </c>
      <c r="CF135" s="55" t="str">
        <f t="shared" si="988"/>
        <v/>
      </c>
      <c r="CG135" s="55" t="str">
        <f t="shared" si="988"/>
        <v/>
      </c>
      <c r="CH135" s="55" t="str">
        <f t="shared" si="988"/>
        <v/>
      </c>
      <c r="CI135" s="55" t="str">
        <f t="shared" si="988"/>
        <v/>
      </c>
      <c r="CJ135" s="55" t="str">
        <f t="shared" si="988"/>
        <v/>
      </c>
      <c r="CK135" s="55" t="str">
        <f t="shared" si="988"/>
        <v/>
      </c>
      <c r="CL135" s="55" t="str">
        <f t="shared" si="988"/>
        <v/>
      </c>
      <c r="CM135" s="55" t="str">
        <f t="shared" si="988"/>
        <v/>
      </c>
      <c r="CN135" s="55" t="str">
        <f t="shared" si="988"/>
        <v/>
      </c>
      <c r="CO135" s="55" t="str">
        <f t="shared" si="988"/>
        <v/>
      </c>
      <c r="CP135" s="56" t="str">
        <f>IFERROR(IF($Y$2="DAILY",DATE(B135,1,1)-WEEKDAY(DATE(B135,1,1))+13*7,DATE(CR135,1,1)-WEEKDAY(DATE(CR135,1,1))+13*7),"")</f>
        <v/>
      </c>
      <c r="CQ135" s="3"/>
      <c r="CR135" s="3" t="str">
        <f>B35</f>
        <v/>
      </c>
    </row>
    <row r="136" spans="1:96" ht="21" customHeight="1" x14ac:dyDescent="0.25">
      <c r="A136" s="48"/>
      <c r="B136" s="61"/>
      <c r="C136" s="57">
        <f t="shared" ref="C136" si="989">IF($Y$2="DAILY",2,"")</f>
        <v>2</v>
      </c>
      <c r="D136" s="54" t="str">
        <f t="shared" ref="D136:D138" si="990">IFERROR(IF($Y$2="DAILY",CP135+1,""),"")</f>
        <v/>
      </c>
      <c r="E136" s="55" t="str">
        <f t="shared" ref="E136:BP136" si="991">IFERROR(IF($Y$2="DAILY",D136+1,""),"")</f>
        <v/>
      </c>
      <c r="F136" s="55" t="str">
        <f t="shared" si="991"/>
        <v/>
      </c>
      <c r="G136" s="55" t="str">
        <f t="shared" si="991"/>
        <v/>
      </c>
      <c r="H136" s="55" t="str">
        <f t="shared" si="991"/>
        <v/>
      </c>
      <c r="I136" s="55" t="str">
        <f t="shared" si="991"/>
        <v/>
      </c>
      <c r="J136" s="55" t="str">
        <f t="shared" si="991"/>
        <v/>
      </c>
      <c r="K136" s="55" t="str">
        <f t="shared" si="991"/>
        <v/>
      </c>
      <c r="L136" s="55" t="str">
        <f t="shared" si="991"/>
        <v/>
      </c>
      <c r="M136" s="55" t="str">
        <f t="shared" si="991"/>
        <v/>
      </c>
      <c r="N136" s="55" t="str">
        <f t="shared" si="991"/>
        <v/>
      </c>
      <c r="O136" s="55" t="str">
        <f t="shared" si="991"/>
        <v/>
      </c>
      <c r="P136" s="55" t="str">
        <f t="shared" si="991"/>
        <v/>
      </c>
      <c r="Q136" s="55" t="str">
        <f t="shared" si="991"/>
        <v/>
      </c>
      <c r="R136" s="55" t="str">
        <f t="shared" si="991"/>
        <v/>
      </c>
      <c r="S136" s="55" t="str">
        <f t="shared" si="991"/>
        <v/>
      </c>
      <c r="T136" s="55" t="str">
        <f t="shared" si="991"/>
        <v/>
      </c>
      <c r="U136" s="55" t="str">
        <f t="shared" si="991"/>
        <v/>
      </c>
      <c r="V136" s="55" t="str">
        <f t="shared" si="991"/>
        <v/>
      </c>
      <c r="W136" s="55" t="str">
        <f t="shared" si="991"/>
        <v/>
      </c>
      <c r="X136" s="55" t="str">
        <f t="shared" si="991"/>
        <v/>
      </c>
      <c r="Y136" s="55" t="str">
        <f t="shared" si="991"/>
        <v/>
      </c>
      <c r="Z136" s="55" t="str">
        <f t="shared" si="991"/>
        <v/>
      </c>
      <c r="AA136" s="55" t="str">
        <f t="shared" si="991"/>
        <v/>
      </c>
      <c r="AB136" s="55" t="str">
        <f t="shared" si="991"/>
        <v/>
      </c>
      <c r="AC136" s="55" t="str">
        <f t="shared" si="991"/>
        <v/>
      </c>
      <c r="AD136" s="55" t="str">
        <f t="shared" si="991"/>
        <v/>
      </c>
      <c r="AE136" s="55" t="str">
        <f t="shared" si="991"/>
        <v/>
      </c>
      <c r="AF136" s="55" t="str">
        <f t="shared" si="991"/>
        <v/>
      </c>
      <c r="AG136" s="55" t="str">
        <f t="shared" si="991"/>
        <v/>
      </c>
      <c r="AH136" s="55" t="str">
        <f t="shared" si="991"/>
        <v/>
      </c>
      <c r="AI136" s="55" t="str">
        <f t="shared" si="991"/>
        <v/>
      </c>
      <c r="AJ136" s="55" t="str">
        <f t="shared" si="991"/>
        <v/>
      </c>
      <c r="AK136" s="55" t="str">
        <f t="shared" si="991"/>
        <v/>
      </c>
      <c r="AL136" s="55" t="str">
        <f t="shared" si="991"/>
        <v/>
      </c>
      <c r="AM136" s="55" t="str">
        <f t="shared" si="991"/>
        <v/>
      </c>
      <c r="AN136" s="55" t="str">
        <f t="shared" si="991"/>
        <v/>
      </c>
      <c r="AO136" s="55" t="str">
        <f t="shared" si="991"/>
        <v/>
      </c>
      <c r="AP136" s="55" t="str">
        <f t="shared" si="991"/>
        <v/>
      </c>
      <c r="AQ136" s="55" t="str">
        <f t="shared" si="991"/>
        <v/>
      </c>
      <c r="AR136" s="55" t="str">
        <f t="shared" si="991"/>
        <v/>
      </c>
      <c r="AS136" s="55" t="str">
        <f t="shared" si="991"/>
        <v/>
      </c>
      <c r="AT136" s="55" t="str">
        <f t="shared" si="991"/>
        <v/>
      </c>
      <c r="AU136" s="55" t="str">
        <f t="shared" si="991"/>
        <v/>
      </c>
      <c r="AV136" s="55" t="str">
        <f t="shared" si="991"/>
        <v/>
      </c>
      <c r="AW136" s="55" t="str">
        <f t="shared" si="991"/>
        <v/>
      </c>
      <c r="AX136" s="55" t="str">
        <f t="shared" si="991"/>
        <v/>
      </c>
      <c r="AY136" s="55" t="str">
        <f t="shared" si="991"/>
        <v/>
      </c>
      <c r="AZ136" s="55" t="str">
        <f t="shared" si="991"/>
        <v/>
      </c>
      <c r="BA136" s="55" t="str">
        <f t="shared" si="991"/>
        <v/>
      </c>
      <c r="BB136" s="55" t="str">
        <f t="shared" si="991"/>
        <v/>
      </c>
      <c r="BC136" s="55" t="str">
        <f t="shared" si="991"/>
        <v/>
      </c>
      <c r="BD136" s="55" t="str">
        <f t="shared" si="991"/>
        <v/>
      </c>
      <c r="BE136" s="55" t="str">
        <f t="shared" si="991"/>
        <v/>
      </c>
      <c r="BF136" s="55" t="str">
        <f t="shared" si="991"/>
        <v/>
      </c>
      <c r="BG136" s="55" t="str">
        <f t="shared" si="991"/>
        <v/>
      </c>
      <c r="BH136" s="55" t="str">
        <f t="shared" si="991"/>
        <v/>
      </c>
      <c r="BI136" s="55" t="str">
        <f t="shared" si="991"/>
        <v/>
      </c>
      <c r="BJ136" s="55" t="str">
        <f t="shared" si="991"/>
        <v/>
      </c>
      <c r="BK136" s="55" t="str">
        <f t="shared" si="991"/>
        <v/>
      </c>
      <c r="BL136" s="55" t="str">
        <f t="shared" si="991"/>
        <v/>
      </c>
      <c r="BM136" s="55" t="str">
        <f t="shared" si="991"/>
        <v/>
      </c>
      <c r="BN136" s="55" t="str">
        <f t="shared" si="991"/>
        <v/>
      </c>
      <c r="BO136" s="55" t="str">
        <f t="shared" si="991"/>
        <v/>
      </c>
      <c r="BP136" s="55" t="str">
        <f t="shared" si="991"/>
        <v/>
      </c>
      <c r="BQ136" s="55" t="str">
        <f t="shared" ref="BQ136:CO136" si="992">IFERROR(IF($Y$2="DAILY",BP136+1,""),"")</f>
        <v/>
      </c>
      <c r="BR136" s="55" t="str">
        <f t="shared" si="992"/>
        <v/>
      </c>
      <c r="BS136" s="55" t="str">
        <f t="shared" si="992"/>
        <v/>
      </c>
      <c r="BT136" s="55" t="str">
        <f t="shared" si="992"/>
        <v/>
      </c>
      <c r="BU136" s="55" t="str">
        <f t="shared" si="992"/>
        <v/>
      </c>
      <c r="BV136" s="55" t="str">
        <f t="shared" si="992"/>
        <v/>
      </c>
      <c r="BW136" s="55" t="str">
        <f t="shared" si="992"/>
        <v/>
      </c>
      <c r="BX136" s="55" t="str">
        <f t="shared" si="992"/>
        <v/>
      </c>
      <c r="BY136" s="55" t="str">
        <f t="shared" si="992"/>
        <v/>
      </c>
      <c r="BZ136" s="55" t="str">
        <f t="shared" si="992"/>
        <v/>
      </c>
      <c r="CA136" s="55" t="str">
        <f t="shared" si="992"/>
        <v/>
      </c>
      <c r="CB136" s="55" t="str">
        <f t="shared" si="992"/>
        <v/>
      </c>
      <c r="CC136" s="55" t="str">
        <f t="shared" si="992"/>
        <v/>
      </c>
      <c r="CD136" s="55" t="str">
        <f t="shared" si="992"/>
        <v/>
      </c>
      <c r="CE136" s="55" t="str">
        <f t="shared" si="992"/>
        <v/>
      </c>
      <c r="CF136" s="55" t="str">
        <f t="shared" si="992"/>
        <v/>
      </c>
      <c r="CG136" s="55" t="str">
        <f t="shared" si="992"/>
        <v/>
      </c>
      <c r="CH136" s="55" t="str">
        <f t="shared" si="992"/>
        <v/>
      </c>
      <c r="CI136" s="55" t="str">
        <f t="shared" si="992"/>
        <v/>
      </c>
      <c r="CJ136" s="55" t="str">
        <f t="shared" si="992"/>
        <v/>
      </c>
      <c r="CK136" s="55" t="str">
        <f t="shared" si="992"/>
        <v/>
      </c>
      <c r="CL136" s="55" t="str">
        <f t="shared" si="992"/>
        <v/>
      </c>
      <c r="CM136" s="55" t="str">
        <f t="shared" si="992"/>
        <v/>
      </c>
      <c r="CN136" s="55" t="str">
        <f t="shared" si="992"/>
        <v/>
      </c>
      <c r="CO136" s="55" t="str">
        <f t="shared" si="992"/>
        <v/>
      </c>
      <c r="CP136" s="56" t="str">
        <f>IFERROR(IF($Y$2="DAILY",DATE(B135,1,1)-WEEKDAY(DATE(B135,1,1))+26*7,DATE(CR136,1,1)-WEEKDAY(DATE(CR136,1,1))+26*7),"")</f>
        <v/>
      </c>
      <c r="CQ136" s="3"/>
      <c r="CR136" s="3" t="str">
        <f>B35</f>
        <v/>
      </c>
    </row>
    <row r="137" spans="1:96" ht="21" customHeight="1" x14ac:dyDescent="0.25">
      <c r="A137" s="48"/>
      <c r="B137" s="49"/>
      <c r="C137" s="57">
        <f t="shared" ref="C137" si="993">IF($Y$2="DAILY",3,"")</f>
        <v>3</v>
      </c>
      <c r="D137" s="54" t="str">
        <f t="shared" si="990"/>
        <v/>
      </c>
      <c r="E137" s="55" t="str">
        <f t="shared" ref="E137:BP137" si="994">IFERROR(IF($Y$2="DAILY",D137+1,""),"")</f>
        <v/>
      </c>
      <c r="F137" s="55" t="str">
        <f t="shared" si="994"/>
        <v/>
      </c>
      <c r="G137" s="55" t="str">
        <f t="shared" si="994"/>
        <v/>
      </c>
      <c r="H137" s="55" t="str">
        <f t="shared" si="994"/>
        <v/>
      </c>
      <c r="I137" s="55" t="str">
        <f t="shared" si="994"/>
        <v/>
      </c>
      <c r="J137" s="55" t="str">
        <f t="shared" si="994"/>
        <v/>
      </c>
      <c r="K137" s="55" t="str">
        <f t="shared" si="994"/>
        <v/>
      </c>
      <c r="L137" s="55" t="str">
        <f t="shared" si="994"/>
        <v/>
      </c>
      <c r="M137" s="55" t="str">
        <f t="shared" si="994"/>
        <v/>
      </c>
      <c r="N137" s="55" t="str">
        <f t="shared" si="994"/>
        <v/>
      </c>
      <c r="O137" s="55" t="str">
        <f t="shared" si="994"/>
        <v/>
      </c>
      <c r="P137" s="55" t="str">
        <f t="shared" si="994"/>
        <v/>
      </c>
      <c r="Q137" s="55" t="str">
        <f t="shared" si="994"/>
        <v/>
      </c>
      <c r="R137" s="55" t="str">
        <f t="shared" si="994"/>
        <v/>
      </c>
      <c r="S137" s="55" t="str">
        <f t="shared" si="994"/>
        <v/>
      </c>
      <c r="T137" s="55" t="str">
        <f t="shared" si="994"/>
        <v/>
      </c>
      <c r="U137" s="55" t="str">
        <f t="shared" si="994"/>
        <v/>
      </c>
      <c r="V137" s="55" t="str">
        <f t="shared" si="994"/>
        <v/>
      </c>
      <c r="W137" s="55" t="str">
        <f t="shared" si="994"/>
        <v/>
      </c>
      <c r="X137" s="55" t="str">
        <f t="shared" si="994"/>
        <v/>
      </c>
      <c r="Y137" s="55" t="str">
        <f t="shared" si="994"/>
        <v/>
      </c>
      <c r="Z137" s="55" t="str">
        <f t="shared" si="994"/>
        <v/>
      </c>
      <c r="AA137" s="55" t="str">
        <f t="shared" si="994"/>
        <v/>
      </c>
      <c r="AB137" s="55" t="str">
        <f t="shared" si="994"/>
        <v/>
      </c>
      <c r="AC137" s="55" t="str">
        <f t="shared" si="994"/>
        <v/>
      </c>
      <c r="AD137" s="55" t="str">
        <f t="shared" si="994"/>
        <v/>
      </c>
      <c r="AE137" s="55" t="str">
        <f t="shared" si="994"/>
        <v/>
      </c>
      <c r="AF137" s="55" t="str">
        <f t="shared" si="994"/>
        <v/>
      </c>
      <c r="AG137" s="55" t="str">
        <f t="shared" si="994"/>
        <v/>
      </c>
      <c r="AH137" s="55" t="str">
        <f t="shared" si="994"/>
        <v/>
      </c>
      <c r="AI137" s="55" t="str">
        <f t="shared" si="994"/>
        <v/>
      </c>
      <c r="AJ137" s="55" t="str">
        <f t="shared" si="994"/>
        <v/>
      </c>
      <c r="AK137" s="55" t="str">
        <f t="shared" si="994"/>
        <v/>
      </c>
      <c r="AL137" s="55" t="str">
        <f t="shared" si="994"/>
        <v/>
      </c>
      <c r="AM137" s="55" t="str">
        <f t="shared" si="994"/>
        <v/>
      </c>
      <c r="AN137" s="55" t="str">
        <f t="shared" si="994"/>
        <v/>
      </c>
      <c r="AO137" s="55" t="str">
        <f t="shared" si="994"/>
        <v/>
      </c>
      <c r="AP137" s="55" t="str">
        <f t="shared" si="994"/>
        <v/>
      </c>
      <c r="AQ137" s="55" t="str">
        <f t="shared" si="994"/>
        <v/>
      </c>
      <c r="AR137" s="55" t="str">
        <f t="shared" si="994"/>
        <v/>
      </c>
      <c r="AS137" s="55" t="str">
        <f t="shared" si="994"/>
        <v/>
      </c>
      <c r="AT137" s="55" t="str">
        <f t="shared" si="994"/>
        <v/>
      </c>
      <c r="AU137" s="55" t="str">
        <f t="shared" si="994"/>
        <v/>
      </c>
      <c r="AV137" s="55" t="str">
        <f t="shared" si="994"/>
        <v/>
      </c>
      <c r="AW137" s="55" t="str">
        <f t="shared" si="994"/>
        <v/>
      </c>
      <c r="AX137" s="55" t="str">
        <f t="shared" si="994"/>
        <v/>
      </c>
      <c r="AY137" s="55" t="str">
        <f t="shared" si="994"/>
        <v/>
      </c>
      <c r="AZ137" s="55" t="str">
        <f t="shared" si="994"/>
        <v/>
      </c>
      <c r="BA137" s="55" t="str">
        <f t="shared" si="994"/>
        <v/>
      </c>
      <c r="BB137" s="55" t="str">
        <f t="shared" si="994"/>
        <v/>
      </c>
      <c r="BC137" s="55" t="str">
        <f t="shared" si="994"/>
        <v/>
      </c>
      <c r="BD137" s="55" t="str">
        <f t="shared" si="994"/>
        <v/>
      </c>
      <c r="BE137" s="55" t="str">
        <f t="shared" si="994"/>
        <v/>
      </c>
      <c r="BF137" s="55" t="str">
        <f t="shared" si="994"/>
        <v/>
      </c>
      <c r="BG137" s="55" t="str">
        <f t="shared" si="994"/>
        <v/>
      </c>
      <c r="BH137" s="55" t="str">
        <f t="shared" si="994"/>
        <v/>
      </c>
      <c r="BI137" s="55" t="str">
        <f t="shared" si="994"/>
        <v/>
      </c>
      <c r="BJ137" s="55" t="str">
        <f t="shared" si="994"/>
        <v/>
      </c>
      <c r="BK137" s="55" t="str">
        <f t="shared" si="994"/>
        <v/>
      </c>
      <c r="BL137" s="55" t="str">
        <f t="shared" si="994"/>
        <v/>
      </c>
      <c r="BM137" s="55" t="str">
        <f t="shared" si="994"/>
        <v/>
      </c>
      <c r="BN137" s="55" t="str">
        <f t="shared" si="994"/>
        <v/>
      </c>
      <c r="BO137" s="55" t="str">
        <f t="shared" si="994"/>
        <v/>
      </c>
      <c r="BP137" s="55" t="str">
        <f t="shared" si="994"/>
        <v/>
      </c>
      <c r="BQ137" s="55" t="str">
        <f t="shared" ref="BQ137:CO137" si="995">IFERROR(IF($Y$2="DAILY",BP137+1,""),"")</f>
        <v/>
      </c>
      <c r="BR137" s="55" t="str">
        <f t="shared" si="995"/>
        <v/>
      </c>
      <c r="BS137" s="55" t="str">
        <f t="shared" si="995"/>
        <v/>
      </c>
      <c r="BT137" s="55" t="str">
        <f t="shared" si="995"/>
        <v/>
      </c>
      <c r="BU137" s="55" t="str">
        <f t="shared" si="995"/>
        <v/>
      </c>
      <c r="BV137" s="55" t="str">
        <f t="shared" si="995"/>
        <v/>
      </c>
      <c r="BW137" s="55" t="str">
        <f t="shared" si="995"/>
        <v/>
      </c>
      <c r="BX137" s="55" t="str">
        <f t="shared" si="995"/>
        <v/>
      </c>
      <c r="BY137" s="55" t="str">
        <f t="shared" si="995"/>
        <v/>
      </c>
      <c r="BZ137" s="55" t="str">
        <f t="shared" si="995"/>
        <v/>
      </c>
      <c r="CA137" s="55" t="str">
        <f t="shared" si="995"/>
        <v/>
      </c>
      <c r="CB137" s="55" t="str">
        <f t="shared" si="995"/>
        <v/>
      </c>
      <c r="CC137" s="55" t="str">
        <f t="shared" si="995"/>
        <v/>
      </c>
      <c r="CD137" s="55" t="str">
        <f t="shared" si="995"/>
        <v/>
      </c>
      <c r="CE137" s="55" t="str">
        <f t="shared" si="995"/>
        <v/>
      </c>
      <c r="CF137" s="55" t="str">
        <f t="shared" si="995"/>
        <v/>
      </c>
      <c r="CG137" s="55" t="str">
        <f t="shared" si="995"/>
        <v/>
      </c>
      <c r="CH137" s="55" t="str">
        <f t="shared" si="995"/>
        <v/>
      </c>
      <c r="CI137" s="55" t="str">
        <f t="shared" si="995"/>
        <v/>
      </c>
      <c r="CJ137" s="55" t="str">
        <f t="shared" si="995"/>
        <v/>
      </c>
      <c r="CK137" s="55" t="str">
        <f t="shared" si="995"/>
        <v/>
      </c>
      <c r="CL137" s="55" t="str">
        <f t="shared" si="995"/>
        <v/>
      </c>
      <c r="CM137" s="55" t="str">
        <f t="shared" si="995"/>
        <v/>
      </c>
      <c r="CN137" s="55" t="str">
        <f t="shared" si="995"/>
        <v/>
      </c>
      <c r="CO137" s="55" t="str">
        <f t="shared" si="995"/>
        <v/>
      </c>
      <c r="CP137" s="56" t="str">
        <f>IFERROR(IF($Y$2="DAILY",DATE(B135,1,1)-WEEKDAY(DATE(B135,1,1))+39*7,DATE(CR137,1,1)-WEEKDAY(DATE(CR137,1,1))+39*7),"")</f>
        <v/>
      </c>
      <c r="CQ137" s="3"/>
      <c r="CR137" s="3" t="str">
        <f>B35</f>
        <v/>
      </c>
    </row>
    <row r="138" spans="1:96" ht="21" customHeight="1" x14ac:dyDescent="0.25">
      <c r="A138" s="48"/>
      <c r="B138" s="49"/>
      <c r="C138" s="57">
        <f t="shared" ref="C138" si="996">IF($Y$2="DAILY",4,"")</f>
        <v>4</v>
      </c>
      <c r="D138" s="54" t="str">
        <f t="shared" si="990"/>
        <v/>
      </c>
      <c r="E138" s="55" t="str">
        <f t="shared" ref="E138:BP138" si="997">IFERROR(IF($Y$2="DAILY",D138+1,""),"")</f>
        <v/>
      </c>
      <c r="F138" s="55" t="str">
        <f t="shared" si="997"/>
        <v/>
      </c>
      <c r="G138" s="55" t="str">
        <f t="shared" si="997"/>
        <v/>
      </c>
      <c r="H138" s="55" t="str">
        <f t="shared" si="997"/>
        <v/>
      </c>
      <c r="I138" s="55" t="str">
        <f t="shared" si="997"/>
        <v/>
      </c>
      <c r="J138" s="55" t="str">
        <f t="shared" si="997"/>
        <v/>
      </c>
      <c r="K138" s="55" t="str">
        <f t="shared" si="997"/>
        <v/>
      </c>
      <c r="L138" s="55" t="str">
        <f t="shared" si="997"/>
        <v/>
      </c>
      <c r="M138" s="55" t="str">
        <f t="shared" si="997"/>
        <v/>
      </c>
      <c r="N138" s="55" t="str">
        <f t="shared" si="997"/>
        <v/>
      </c>
      <c r="O138" s="55" t="str">
        <f t="shared" si="997"/>
        <v/>
      </c>
      <c r="P138" s="55" t="str">
        <f t="shared" si="997"/>
        <v/>
      </c>
      <c r="Q138" s="55" t="str">
        <f t="shared" si="997"/>
        <v/>
      </c>
      <c r="R138" s="55" t="str">
        <f t="shared" si="997"/>
        <v/>
      </c>
      <c r="S138" s="55" t="str">
        <f t="shared" si="997"/>
        <v/>
      </c>
      <c r="T138" s="55" t="str">
        <f t="shared" si="997"/>
        <v/>
      </c>
      <c r="U138" s="55" t="str">
        <f t="shared" si="997"/>
        <v/>
      </c>
      <c r="V138" s="55" t="str">
        <f t="shared" si="997"/>
        <v/>
      </c>
      <c r="W138" s="55" t="str">
        <f t="shared" si="997"/>
        <v/>
      </c>
      <c r="X138" s="55" t="str">
        <f t="shared" si="997"/>
        <v/>
      </c>
      <c r="Y138" s="55" t="str">
        <f t="shared" si="997"/>
        <v/>
      </c>
      <c r="Z138" s="55" t="str">
        <f t="shared" si="997"/>
        <v/>
      </c>
      <c r="AA138" s="55" t="str">
        <f t="shared" si="997"/>
        <v/>
      </c>
      <c r="AB138" s="55" t="str">
        <f t="shared" si="997"/>
        <v/>
      </c>
      <c r="AC138" s="55" t="str">
        <f t="shared" si="997"/>
        <v/>
      </c>
      <c r="AD138" s="55" t="str">
        <f t="shared" si="997"/>
        <v/>
      </c>
      <c r="AE138" s="55" t="str">
        <f t="shared" si="997"/>
        <v/>
      </c>
      <c r="AF138" s="55" t="str">
        <f t="shared" si="997"/>
        <v/>
      </c>
      <c r="AG138" s="55" t="str">
        <f t="shared" si="997"/>
        <v/>
      </c>
      <c r="AH138" s="55" t="str">
        <f t="shared" si="997"/>
        <v/>
      </c>
      <c r="AI138" s="55" t="str">
        <f t="shared" si="997"/>
        <v/>
      </c>
      <c r="AJ138" s="55" t="str">
        <f t="shared" si="997"/>
        <v/>
      </c>
      <c r="AK138" s="55" t="str">
        <f t="shared" si="997"/>
        <v/>
      </c>
      <c r="AL138" s="55" t="str">
        <f t="shared" si="997"/>
        <v/>
      </c>
      <c r="AM138" s="55" t="str">
        <f t="shared" si="997"/>
        <v/>
      </c>
      <c r="AN138" s="55" t="str">
        <f t="shared" si="997"/>
        <v/>
      </c>
      <c r="AO138" s="55" t="str">
        <f t="shared" si="997"/>
        <v/>
      </c>
      <c r="AP138" s="55" t="str">
        <f t="shared" si="997"/>
        <v/>
      </c>
      <c r="AQ138" s="55" t="str">
        <f t="shared" si="997"/>
        <v/>
      </c>
      <c r="AR138" s="55" t="str">
        <f t="shared" si="997"/>
        <v/>
      </c>
      <c r="AS138" s="55" t="str">
        <f t="shared" si="997"/>
        <v/>
      </c>
      <c r="AT138" s="55" t="str">
        <f t="shared" si="997"/>
        <v/>
      </c>
      <c r="AU138" s="55" t="str">
        <f t="shared" si="997"/>
        <v/>
      </c>
      <c r="AV138" s="55" t="str">
        <f t="shared" si="997"/>
        <v/>
      </c>
      <c r="AW138" s="55" t="str">
        <f t="shared" si="997"/>
        <v/>
      </c>
      <c r="AX138" s="55" t="str">
        <f t="shared" si="997"/>
        <v/>
      </c>
      <c r="AY138" s="55" t="str">
        <f t="shared" si="997"/>
        <v/>
      </c>
      <c r="AZ138" s="55" t="str">
        <f t="shared" si="997"/>
        <v/>
      </c>
      <c r="BA138" s="55" t="str">
        <f t="shared" si="997"/>
        <v/>
      </c>
      <c r="BB138" s="55" t="str">
        <f t="shared" si="997"/>
        <v/>
      </c>
      <c r="BC138" s="55" t="str">
        <f t="shared" si="997"/>
        <v/>
      </c>
      <c r="BD138" s="55" t="str">
        <f t="shared" si="997"/>
        <v/>
      </c>
      <c r="BE138" s="55" t="str">
        <f t="shared" si="997"/>
        <v/>
      </c>
      <c r="BF138" s="55" t="str">
        <f t="shared" si="997"/>
        <v/>
      </c>
      <c r="BG138" s="55" t="str">
        <f t="shared" si="997"/>
        <v/>
      </c>
      <c r="BH138" s="55" t="str">
        <f t="shared" si="997"/>
        <v/>
      </c>
      <c r="BI138" s="55" t="str">
        <f t="shared" si="997"/>
        <v/>
      </c>
      <c r="BJ138" s="55" t="str">
        <f t="shared" si="997"/>
        <v/>
      </c>
      <c r="BK138" s="55" t="str">
        <f t="shared" si="997"/>
        <v/>
      </c>
      <c r="BL138" s="55" t="str">
        <f t="shared" si="997"/>
        <v/>
      </c>
      <c r="BM138" s="55" t="str">
        <f t="shared" si="997"/>
        <v/>
      </c>
      <c r="BN138" s="55" t="str">
        <f t="shared" si="997"/>
        <v/>
      </c>
      <c r="BO138" s="55" t="str">
        <f t="shared" si="997"/>
        <v/>
      </c>
      <c r="BP138" s="55" t="str">
        <f t="shared" si="997"/>
        <v/>
      </c>
      <c r="BQ138" s="55" t="str">
        <f t="shared" ref="BQ138:CO138" si="998">IFERROR(IF($Y$2="DAILY",BP138+1,""),"")</f>
        <v/>
      </c>
      <c r="BR138" s="55" t="str">
        <f t="shared" si="998"/>
        <v/>
      </c>
      <c r="BS138" s="55" t="str">
        <f t="shared" si="998"/>
        <v/>
      </c>
      <c r="BT138" s="55" t="str">
        <f t="shared" si="998"/>
        <v/>
      </c>
      <c r="BU138" s="55" t="str">
        <f t="shared" si="998"/>
        <v/>
      </c>
      <c r="BV138" s="55" t="str">
        <f t="shared" si="998"/>
        <v/>
      </c>
      <c r="BW138" s="55" t="str">
        <f t="shared" si="998"/>
        <v/>
      </c>
      <c r="BX138" s="55" t="str">
        <f t="shared" si="998"/>
        <v/>
      </c>
      <c r="BY138" s="55" t="str">
        <f t="shared" si="998"/>
        <v/>
      </c>
      <c r="BZ138" s="55" t="str">
        <f t="shared" si="998"/>
        <v/>
      </c>
      <c r="CA138" s="55" t="str">
        <f t="shared" si="998"/>
        <v/>
      </c>
      <c r="CB138" s="55" t="str">
        <f t="shared" si="998"/>
        <v/>
      </c>
      <c r="CC138" s="55" t="str">
        <f t="shared" si="998"/>
        <v/>
      </c>
      <c r="CD138" s="55" t="str">
        <f t="shared" si="998"/>
        <v/>
      </c>
      <c r="CE138" s="55" t="str">
        <f t="shared" si="998"/>
        <v/>
      </c>
      <c r="CF138" s="55" t="str">
        <f t="shared" si="998"/>
        <v/>
      </c>
      <c r="CG138" s="55" t="str">
        <f t="shared" si="998"/>
        <v/>
      </c>
      <c r="CH138" s="55" t="str">
        <f t="shared" si="998"/>
        <v/>
      </c>
      <c r="CI138" s="55" t="str">
        <f t="shared" si="998"/>
        <v/>
      </c>
      <c r="CJ138" s="55" t="str">
        <f t="shared" si="998"/>
        <v/>
      </c>
      <c r="CK138" s="55" t="str">
        <f t="shared" si="998"/>
        <v/>
      </c>
      <c r="CL138" s="55" t="str">
        <f t="shared" si="998"/>
        <v/>
      </c>
      <c r="CM138" s="55" t="str">
        <f t="shared" si="998"/>
        <v/>
      </c>
      <c r="CN138" s="55" t="str">
        <f t="shared" si="998"/>
        <v/>
      </c>
      <c r="CO138" s="55" t="str">
        <f t="shared" si="998"/>
        <v/>
      </c>
      <c r="CP138" s="56" t="str">
        <f>IFERROR(IF($Y$2="DAILY",DATE(B135,1,1)-WEEKDAY(DATE(B135,1,1))+52*7,DATE(CR138,1,1)-WEEKDAY(DATE(CR138,1,1))+52*7),"")</f>
        <v/>
      </c>
      <c r="CQ138" s="3"/>
      <c r="CR138" s="3" t="str">
        <f>B35</f>
        <v/>
      </c>
    </row>
    <row r="139" spans="1:96" ht="21" customHeight="1" x14ac:dyDescent="0.25">
      <c r="A139" s="48"/>
      <c r="B139" s="49"/>
      <c r="C139" s="58"/>
      <c r="D139" s="54" t="str">
        <f>IFERROR(IF($Y$2="DAILY",IF(AND(MONTH(DATE(B135,2,29))=2,WEEKDAY(DATE(B135,1,1))=7),DATE(B135,12,24),""),""),"")</f>
        <v/>
      </c>
      <c r="E139" s="55" t="str">
        <f>IFERROR(IF($Y$2="DAILY",IF(AND(MONTH(DATE(B135,2,29))=2,WEEKDAY(DATE(B135,1,1))=7),DATE(B135,12,25),""),""),"")</f>
        <v/>
      </c>
      <c r="F139" s="55" t="str">
        <f>IFERROR(IF($Y$2="DAILY",IF(AND(MONTH(DATE(B135,2,29))=2,WEEKDAY(DATE(B135,1,1))=7),DATE(B135,12,26),""),""),"")</f>
        <v/>
      </c>
      <c r="G139" s="55" t="str">
        <f>IFERROR(IF($Y$2="DAILY",IF(AND(MONTH(DATE(B135,2,29))=2,WEEKDAY(DATE(B135,1,1))=7),DATE(B135,12,27),""),""),"")</f>
        <v/>
      </c>
      <c r="H139" s="55" t="str">
        <f>IFERROR(IF($Y$2="DAILY",IF(AND(MONTH(DATE(B135,2,29))=2,WEEKDAY(DATE(B135,1,1))=7),DATE(B135,12,28),""),""),"")</f>
        <v/>
      </c>
      <c r="I139" s="55" t="str">
        <f>IFERROR(IF($Y$2="DAILY",IF(AND(MONTH(DATE(B135,2,29))=2,WEEKDAY(DATE(B135,1,1))=7),DATE(B135,12,29),""),""),"")</f>
        <v/>
      </c>
      <c r="J139" s="55" t="str">
        <f>IFERROR(IF($Y$2="DAILY",IF(AND(MONTH(DATE(B135,2,29))=2,WEEKDAY(DATE(B135,1,1))=7),DATE(B135,12,30),""),""),"")</f>
        <v/>
      </c>
      <c r="K139" s="55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56"/>
      <c r="CQ139" s="3"/>
      <c r="CR139" s="3" t="str">
        <f>B35</f>
        <v/>
      </c>
    </row>
    <row r="140" spans="1:96" ht="21" customHeight="1" x14ac:dyDescent="0.25">
      <c r="A140" s="48" t="str">
        <f>IFERROR(IF($Y$2="DAILY","25-26",""),"")</f>
        <v>25-26</v>
      </c>
      <c r="B140" s="49" t="str">
        <f>IFERROR(IF($Y$2="DAILY",$B$10+26,""),"")</f>
        <v/>
      </c>
      <c r="C140" s="57">
        <f t="shared" ref="C140" si="999">IF($Y$2="DAILY",1,"")</f>
        <v>1</v>
      </c>
      <c r="D140" s="54" t="str">
        <f>IFERROR(IF($Y$2="DAILY",DATE(B140,1,1)-WEEKDAY(DATE(B140,1,1),1)+1,""),"")</f>
        <v/>
      </c>
      <c r="E140" s="55" t="str">
        <f>IFERROR(IF($Y$2="DAILY",DATE(B140,1,1)-WEEKDAY(DATE(B140,1,1),1)+2,""),"")</f>
        <v/>
      </c>
      <c r="F140" s="55" t="str">
        <f>IFERROR(IF($Y$2="DAILY",DATE(B140,1,1)-WEEKDAY(DATE(B140,1,1),1)+3,""),"")</f>
        <v/>
      </c>
      <c r="G140" s="55" t="str">
        <f>IFERROR(IF($Y$2="DAILY",DATE(B140,1,1)-WEEKDAY(DATE(B140,1,1),1)+4,""),"")</f>
        <v/>
      </c>
      <c r="H140" s="55" t="str">
        <f>IFERROR(IF($Y$2="DAILY",DATE(B140,1,1)-WEEKDAY(DATE(B140,1,1),1)+5,""),"")</f>
        <v/>
      </c>
      <c r="I140" s="55" t="str">
        <f>IFERROR(IF($Y$2="DAILY",DATE(B140,1,1)-WEEKDAY(DATE(B140,1,1),1)+6,""),"")</f>
        <v/>
      </c>
      <c r="J140" s="55" t="str">
        <f>IFERROR(IF($Y$2="DAILY",DATE(B140,1,1)-WEEKDAY(DATE(B140,1,1),1)+7,""),"")</f>
        <v/>
      </c>
      <c r="K140" s="55" t="str">
        <f t="shared" ref="K140:BV140" si="1000">IFERROR(IF($Y$2="DAILY",J140+1,""),"")</f>
        <v/>
      </c>
      <c r="L140" s="55" t="str">
        <f t="shared" si="1000"/>
        <v/>
      </c>
      <c r="M140" s="55" t="str">
        <f t="shared" si="1000"/>
        <v/>
      </c>
      <c r="N140" s="55" t="str">
        <f t="shared" si="1000"/>
        <v/>
      </c>
      <c r="O140" s="55" t="str">
        <f t="shared" si="1000"/>
        <v/>
      </c>
      <c r="P140" s="55" t="str">
        <f t="shared" si="1000"/>
        <v/>
      </c>
      <c r="Q140" s="55" t="str">
        <f t="shared" si="1000"/>
        <v/>
      </c>
      <c r="R140" s="55" t="str">
        <f t="shared" si="1000"/>
        <v/>
      </c>
      <c r="S140" s="55" t="str">
        <f t="shared" si="1000"/>
        <v/>
      </c>
      <c r="T140" s="55" t="str">
        <f t="shared" si="1000"/>
        <v/>
      </c>
      <c r="U140" s="55" t="str">
        <f t="shared" si="1000"/>
        <v/>
      </c>
      <c r="V140" s="55" t="str">
        <f t="shared" si="1000"/>
        <v/>
      </c>
      <c r="W140" s="55" t="str">
        <f t="shared" si="1000"/>
        <v/>
      </c>
      <c r="X140" s="55" t="str">
        <f t="shared" si="1000"/>
        <v/>
      </c>
      <c r="Y140" s="55" t="str">
        <f t="shared" si="1000"/>
        <v/>
      </c>
      <c r="Z140" s="55" t="str">
        <f t="shared" si="1000"/>
        <v/>
      </c>
      <c r="AA140" s="55" t="str">
        <f t="shared" si="1000"/>
        <v/>
      </c>
      <c r="AB140" s="55" t="str">
        <f t="shared" si="1000"/>
        <v/>
      </c>
      <c r="AC140" s="55" t="str">
        <f t="shared" si="1000"/>
        <v/>
      </c>
      <c r="AD140" s="55" t="str">
        <f t="shared" si="1000"/>
        <v/>
      </c>
      <c r="AE140" s="55" t="str">
        <f t="shared" si="1000"/>
        <v/>
      </c>
      <c r="AF140" s="55" t="str">
        <f t="shared" si="1000"/>
        <v/>
      </c>
      <c r="AG140" s="55" t="str">
        <f t="shared" si="1000"/>
        <v/>
      </c>
      <c r="AH140" s="55" t="str">
        <f t="shared" si="1000"/>
        <v/>
      </c>
      <c r="AI140" s="55" t="str">
        <f t="shared" si="1000"/>
        <v/>
      </c>
      <c r="AJ140" s="55" t="str">
        <f t="shared" si="1000"/>
        <v/>
      </c>
      <c r="AK140" s="55" t="str">
        <f t="shared" si="1000"/>
        <v/>
      </c>
      <c r="AL140" s="55" t="str">
        <f t="shared" si="1000"/>
        <v/>
      </c>
      <c r="AM140" s="55" t="str">
        <f t="shared" si="1000"/>
        <v/>
      </c>
      <c r="AN140" s="55" t="str">
        <f t="shared" si="1000"/>
        <v/>
      </c>
      <c r="AO140" s="55" t="str">
        <f t="shared" si="1000"/>
        <v/>
      </c>
      <c r="AP140" s="55" t="str">
        <f t="shared" si="1000"/>
        <v/>
      </c>
      <c r="AQ140" s="55" t="str">
        <f t="shared" si="1000"/>
        <v/>
      </c>
      <c r="AR140" s="55" t="str">
        <f t="shared" si="1000"/>
        <v/>
      </c>
      <c r="AS140" s="55" t="str">
        <f t="shared" si="1000"/>
        <v/>
      </c>
      <c r="AT140" s="55" t="str">
        <f t="shared" si="1000"/>
        <v/>
      </c>
      <c r="AU140" s="55" t="str">
        <f t="shared" si="1000"/>
        <v/>
      </c>
      <c r="AV140" s="55" t="str">
        <f t="shared" si="1000"/>
        <v/>
      </c>
      <c r="AW140" s="55" t="str">
        <f t="shared" si="1000"/>
        <v/>
      </c>
      <c r="AX140" s="55" t="str">
        <f t="shared" si="1000"/>
        <v/>
      </c>
      <c r="AY140" s="55" t="str">
        <f t="shared" si="1000"/>
        <v/>
      </c>
      <c r="AZ140" s="55" t="str">
        <f t="shared" si="1000"/>
        <v/>
      </c>
      <c r="BA140" s="55" t="str">
        <f t="shared" si="1000"/>
        <v/>
      </c>
      <c r="BB140" s="55" t="str">
        <f t="shared" si="1000"/>
        <v/>
      </c>
      <c r="BC140" s="55" t="str">
        <f t="shared" si="1000"/>
        <v/>
      </c>
      <c r="BD140" s="55" t="str">
        <f t="shared" si="1000"/>
        <v/>
      </c>
      <c r="BE140" s="55" t="str">
        <f t="shared" si="1000"/>
        <v/>
      </c>
      <c r="BF140" s="55" t="str">
        <f t="shared" si="1000"/>
        <v/>
      </c>
      <c r="BG140" s="55" t="str">
        <f t="shared" si="1000"/>
        <v/>
      </c>
      <c r="BH140" s="55" t="str">
        <f t="shared" si="1000"/>
        <v/>
      </c>
      <c r="BI140" s="55" t="str">
        <f t="shared" si="1000"/>
        <v/>
      </c>
      <c r="BJ140" s="55" t="str">
        <f t="shared" si="1000"/>
        <v/>
      </c>
      <c r="BK140" s="55" t="str">
        <f t="shared" si="1000"/>
        <v/>
      </c>
      <c r="BL140" s="55" t="str">
        <f t="shared" si="1000"/>
        <v/>
      </c>
      <c r="BM140" s="55" t="str">
        <f t="shared" si="1000"/>
        <v/>
      </c>
      <c r="BN140" s="55" t="str">
        <f t="shared" si="1000"/>
        <v/>
      </c>
      <c r="BO140" s="55" t="str">
        <f t="shared" si="1000"/>
        <v/>
      </c>
      <c r="BP140" s="55" t="str">
        <f t="shared" si="1000"/>
        <v/>
      </c>
      <c r="BQ140" s="55" t="str">
        <f t="shared" si="1000"/>
        <v/>
      </c>
      <c r="BR140" s="55" t="str">
        <f t="shared" si="1000"/>
        <v/>
      </c>
      <c r="BS140" s="55" t="str">
        <f t="shared" si="1000"/>
        <v/>
      </c>
      <c r="BT140" s="55" t="str">
        <f t="shared" si="1000"/>
        <v/>
      </c>
      <c r="BU140" s="55" t="str">
        <f t="shared" si="1000"/>
        <v/>
      </c>
      <c r="BV140" s="55" t="str">
        <f t="shared" si="1000"/>
        <v/>
      </c>
      <c r="BW140" s="55" t="str">
        <f t="shared" ref="BW140:CO140" si="1001">IFERROR(IF($Y$2="DAILY",BV140+1,""),"")</f>
        <v/>
      </c>
      <c r="BX140" s="55" t="str">
        <f t="shared" si="1001"/>
        <v/>
      </c>
      <c r="BY140" s="55" t="str">
        <f t="shared" si="1001"/>
        <v/>
      </c>
      <c r="BZ140" s="55" t="str">
        <f t="shared" si="1001"/>
        <v/>
      </c>
      <c r="CA140" s="55" t="str">
        <f t="shared" si="1001"/>
        <v/>
      </c>
      <c r="CB140" s="55" t="str">
        <f t="shared" si="1001"/>
        <v/>
      </c>
      <c r="CC140" s="55" t="str">
        <f t="shared" si="1001"/>
        <v/>
      </c>
      <c r="CD140" s="55" t="str">
        <f t="shared" si="1001"/>
        <v/>
      </c>
      <c r="CE140" s="55" t="str">
        <f t="shared" si="1001"/>
        <v/>
      </c>
      <c r="CF140" s="55" t="str">
        <f t="shared" si="1001"/>
        <v/>
      </c>
      <c r="CG140" s="55" t="str">
        <f t="shared" si="1001"/>
        <v/>
      </c>
      <c r="CH140" s="55" t="str">
        <f t="shared" si="1001"/>
        <v/>
      </c>
      <c r="CI140" s="55" t="str">
        <f t="shared" si="1001"/>
        <v/>
      </c>
      <c r="CJ140" s="55" t="str">
        <f t="shared" si="1001"/>
        <v/>
      </c>
      <c r="CK140" s="55" t="str">
        <f t="shared" si="1001"/>
        <v/>
      </c>
      <c r="CL140" s="55" t="str">
        <f t="shared" si="1001"/>
        <v/>
      </c>
      <c r="CM140" s="55" t="str">
        <f t="shared" si="1001"/>
        <v/>
      </c>
      <c r="CN140" s="55" t="str">
        <f t="shared" si="1001"/>
        <v/>
      </c>
      <c r="CO140" s="55" t="str">
        <f t="shared" si="1001"/>
        <v/>
      </c>
      <c r="CP140" s="56" t="str">
        <f>IFERROR(IF($Y$2="DAILY",DATE(B140,1,1)-WEEKDAY(DATE(B140,1,1))+13*7,DATE(CR140,1,1)-WEEKDAY(DATE(CR140,1,1))+13*7),"")</f>
        <v/>
      </c>
      <c r="CQ140" s="3"/>
      <c r="CR140" s="3" t="str">
        <f>B36</f>
        <v/>
      </c>
    </row>
    <row r="141" spans="1:96" ht="21" customHeight="1" x14ac:dyDescent="0.25">
      <c r="A141" s="48"/>
      <c r="B141" s="61"/>
      <c r="C141" s="57">
        <f t="shared" ref="C141" si="1002">IF($Y$2="DAILY",2,"")</f>
        <v>2</v>
      </c>
      <c r="D141" s="54" t="str">
        <f t="shared" ref="D141:D143" si="1003">IFERROR(IF($Y$2="DAILY",CP140+1,""),"")</f>
        <v/>
      </c>
      <c r="E141" s="55" t="str">
        <f t="shared" ref="E141:BP141" si="1004">IFERROR(IF($Y$2="DAILY",D141+1,""),"")</f>
        <v/>
      </c>
      <c r="F141" s="55" t="str">
        <f t="shared" si="1004"/>
        <v/>
      </c>
      <c r="G141" s="55" t="str">
        <f t="shared" si="1004"/>
        <v/>
      </c>
      <c r="H141" s="55" t="str">
        <f t="shared" si="1004"/>
        <v/>
      </c>
      <c r="I141" s="55" t="str">
        <f t="shared" si="1004"/>
        <v/>
      </c>
      <c r="J141" s="55" t="str">
        <f t="shared" si="1004"/>
        <v/>
      </c>
      <c r="K141" s="55" t="str">
        <f t="shared" si="1004"/>
        <v/>
      </c>
      <c r="L141" s="55" t="str">
        <f t="shared" si="1004"/>
        <v/>
      </c>
      <c r="M141" s="55" t="str">
        <f t="shared" si="1004"/>
        <v/>
      </c>
      <c r="N141" s="55" t="str">
        <f t="shared" si="1004"/>
        <v/>
      </c>
      <c r="O141" s="55" t="str">
        <f t="shared" si="1004"/>
        <v/>
      </c>
      <c r="P141" s="55" t="str">
        <f t="shared" si="1004"/>
        <v/>
      </c>
      <c r="Q141" s="55" t="str">
        <f t="shared" si="1004"/>
        <v/>
      </c>
      <c r="R141" s="55" t="str">
        <f t="shared" si="1004"/>
        <v/>
      </c>
      <c r="S141" s="55" t="str">
        <f t="shared" si="1004"/>
        <v/>
      </c>
      <c r="T141" s="55" t="str">
        <f t="shared" si="1004"/>
        <v/>
      </c>
      <c r="U141" s="55" t="str">
        <f t="shared" si="1004"/>
        <v/>
      </c>
      <c r="V141" s="55" t="str">
        <f t="shared" si="1004"/>
        <v/>
      </c>
      <c r="W141" s="55" t="str">
        <f t="shared" si="1004"/>
        <v/>
      </c>
      <c r="X141" s="55" t="str">
        <f t="shared" si="1004"/>
        <v/>
      </c>
      <c r="Y141" s="55" t="str">
        <f t="shared" si="1004"/>
        <v/>
      </c>
      <c r="Z141" s="55" t="str">
        <f t="shared" si="1004"/>
        <v/>
      </c>
      <c r="AA141" s="55" t="str">
        <f t="shared" si="1004"/>
        <v/>
      </c>
      <c r="AB141" s="55" t="str">
        <f t="shared" si="1004"/>
        <v/>
      </c>
      <c r="AC141" s="55" t="str">
        <f t="shared" si="1004"/>
        <v/>
      </c>
      <c r="AD141" s="55" t="str">
        <f t="shared" si="1004"/>
        <v/>
      </c>
      <c r="AE141" s="55" t="str">
        <f t="shared" si="1004"/>
        <v/>
      </c>
      <c r="AF141" s="55" t="str">
        <f t="shared" si="1004"/>
        <v/>
      </c>
      <c r="AG141" s="55" t="str">
        <f t="shared" si="1004"/>
        <v/>
      </c>
      <c r="AH141" s="55" t="str">
        <f t="shared" si="1004"/>
        <v/>
      </c>
      <c r="AI141" s="55" t="str">
        <f t="shared" si="1004"/>
        <v/>
      </c>
      <c r="AJ141" s="55" t="str">
        <f t="shared" si="1004"/>
        <v/>
      </c>
      <c r="AK141" s="55" t="str">
        <f t="shared" si="1004"/>
        <v/>
      </c>
      <c r="AL141" s="55" t="str">
        <f t="shared" si="1004"/>
        <v/>
      </c>
      <c r="AM141" s="55" t="str">
        <f t="shared" si="1004"/>
        <v/>
      </c>
      <c r="AN141" s="55" t="str">
        <f t="shared" si="1004"/>
        <v/>
      </c>
      <c r="AO141" s="55" t="str">
        <f t="shared" si="1004"/>
        <v/>
      </c>
      <c r="AP141" s="55" t="str">
        <f t="shared" si="1004"/>
        <v/>
      </c>
      <c r="AQ141" s="55" t="str">
        <f t="shared" si="1004"/>
        <v/>
      </c>
      <c r="AR141" s="55" t="str">
        <f t="shared" si="1004"/>
        <v/>
      </c>
      <c r="AS141" s="55" t="str">
        <f t="shared" si="1004"/>
        <v/>
      </c>
      <c r="AT141" s="55" t="str">
        <f t="shared" si="1004"/>
        <v/>
      </c>
      <c r="AU141" s="55" t="str">
        <f t="shared" si="1004"/>
        <v/>
      </c>
      <c r="AV141" s="55" t="str">
        <f t="shared" si="1004"/>
        <v/>
      </c>
      <c r="AW141" s="55" t="str">
        <f t="shared" si="1004"/>
        <v/>
      </c>
      <c r="AX141" s="55" t="str">
        <f t="shared" si="1004"/>
        <v/>
      </c>
      <c r="AY141" s="55" t="str">
        <f t="shared" si="1004"/>
        <v/>
      </c>
      <c r="AZ141" s="55" t="str">
        <f t="shared" si="1004"/>
        <v/>
      </c>
      <c r="BA141" s="55" t="str">
        <f t="shared" si="1004"/>
        <v/>
      </c>
      <c r="BB141" s="55" t="str">
        <f t="shared" si="1004"/>
        <v/>
      </c>
      <c r="BC141" s="55" t="str">
        <f t="shared" si="1004"/>
        <v/>
      </c>
      <c r="BD141" s="55" t="str">
        <f t="shared" si="1004"/>
        <v/>
      </c>
      <c r="BE141" s="55" t="str">
        <f t="shared" si="1004"/>
        <v/>
      </c>
      <c r="BF141" s="55" t="str">
        <f t="shared" si="1004"/>
        <v/>
      </c>
      <c r="BG141" s="55" t="str">
        <f t="shared" si="1004"/>
        <v/>
      </c>
      <c r="BH141" s="55" t="str">
        <f t="shared" si="1004"/>
        <v/>
      </c>
      <c r="BI141" s="55" t="str">
        <f t="shared" si="1004"/>
        <v/>
      </c>
      <c r="BJ141" s="55" t="str">
        <f t="shared" si="1004"/>
        <v/>
      </c>
      <c r="BK141" s="55" t="str">
        <f t="shared" si="1004"/>
        <v/>
      </c>
      <c r="BL141" s="55" t="str">
        <f t="shared" si="1004"/>
        <v/>
      </c>
      <c r="BM141" s="55" t="str">
        <f t="shared" si="1004"/>
        <v/>
      </c>
      <c r="BN141" s="55" t="str">
        <f t="shared" si="1004"/>
        <v/>
      </c>
      <c r="BO141" s="55" t="str">
        <f t="shared" si="1004"/>
        <v/>
      </c>
      <c r="BP141" s="55" t="str">
        <f t="shared" si="1004"/>
        <v/>
      </c>
      <c r="BQ141" s="55" t="str">
        <f t="shared" ref="BQ141:CO141" si="1005">IFERROR(IF($Y$2="DAILY",BP141+1,""),"")</f>
        <v/>
      </c>
      <c r="BR141" s="55" t="str">
        <f t="shared" si="1005"/>
        <v/>
      </c>
      <c r="BS141" s="55" t="str">
        <f t="shared" si="1005"/>
        <v/>
      </c>
      <c r="BT141" s="55" t="str">
        <f t="shared" si="1005"/>
        <v/>
      </c>
      <c r="BU141" s="55" t="str">
        <f t="shared" si="1005"/>
        <v/>
      </c>
      <c r="BV141" s="55" t="str">
        <f t="shared" si="1005"/>
        <v/>
      </c>
      <c r="BW141" s="55" t="str">
        <f t="shared" si="1005"/>
        <v/>
      </c>
      <c r="BX141" s="55" t="str">
        <f t="shared" si="1005"/>
        <v/>
      </c>
      <c r="BY141" s="55" t="str">
        <f t="shared" si="1005"/>
        <v/>
      </c>
      <c r="BZ141" s="55" t="str">
        <f t="shared" si="1005"/>
        <v/>
      </c>
      <c r="CA141" s="55" t="str">
        <f t="shared" si="1005"/>
        <v/>
      </c>
      <c r="CB141" s="55" t="str">
        <f t="shared" si="1005"/>
        <v/>
      </c>
      <c r="CC141" s="55" t="str">
        <f t="shared" si="1005"/>
        <v/>
      </c>
      <c r="CD141" s="55" t="str">
        <f t="shared" si="1005"/>
        <v/>
      </c>
      <c r="CE141" s="55" t="str">
        <f t="shared" si="1005"/>
        <v/>
      </c>
      <c r="CF141" s="55" t="str">
        <f t="shared" si="1005"/>
        <v/>
      </c>
      <c r="CG141" s="55" t="str">
        <f t="shared" si="1005"/>
        <v/>
      </c>
      <c r="CH141" s="55" t="str">
        <f t="shared" si="1005"/>
        <v/>
      </c>
      <c r="CI141" s="55" t="str">
        <f t="shared" si="1005"/>
        <v/>
      </c>
      <c r="CJ141" s="55" t="str">
        <f t="shared" si="1005"/>
        <v/>
      </c>
      <c r="CK141" s="55" t="str">
        <f t="shared" si="1005"/>
        <v/>
      </c>
      <c r="CL141" s="55" t="str">
        <f t="shared" si="1005"/>
        <v/>
      </c>
      <c r="CM141" s="55" t="str">
        <f t="shared" si="1005"/>
        <v/>
      </c>
      <c r="CN141" s="55" t="str">
        <f t="shared" si="1005"/>
        <v/>
      </c>
      <c r="CO141" s="55" t="str">
        <f t="shared" si="1005"/>
        <v/>
      </c>
      <c r="CP141" s="56" t="str">
        <f>IFERROR(IF($Y$2="DAILY",DATE(B140,1,1)-WEEKDAY(DATE(B140,1,1))+26*7,DATE(CR141,1,1)-WEEKDAY(DATE(CR141,1,1))+26*7),"")</f>
        <v/>
      </c>
      <c r="CQ141" s="3"/>
      <c r="CR141" s="3" t="str">
        <f>B36</f>
        <v/>
      </c>
    </row>
    <row r="142" spans="1:96" ht="21" customHeight="1" x14ac:dyDescent="0.25">
      <c r="A142" s="48"/>
      <c r="B142" s="49"/>
      <c r="C142" s="57">
        <f t="shared" ref="C142" si="1006">IF($Y$2="DAILY",3,"")</f>
        <v>3</v>
      </c>
      <c r="D142" s="54" t="str">
        <f t="shared" si="1003"/>
        <v/>
      </c>
      <c r="E142" s="55" t="str">
        <f t="shared" ref="E142:BP142" si="1007">IFERROR(IF($Y$2="DAILY",D142+1,""),"")</f>
        <v/>
      </c>
      <c r="F142" s="55" t="str">
        <f t="shared" si="1007"/>
        <v/>
      </c>
      <c r="G142" s="55" t="str">
        <f t="shared" si="1007"/>
        <v/>
      </c>
      <c r="H142" s="55" t="str">
        <f t="shared" si="1007"/>
        <v/>
      </c>
      <c r="I142" s="55" t="str">
        <f t="shared" si="1007"/>
        <v/>
      </c>
      <c r="J142" s="55" t="str">
        <f t="shared" si="1007"/>
        <v/>
      </c>
      <c r="K142" s="55" t="str">
        <f t="shared" si="1007"/>
        <v/>
      </c>
      <c r="L142" s="55" t="str">
        <f t="shared" si="1007"/>
        <v/>
      </c>
      <c r="M142" s="55" t="str">
        <f t="shared" si="1007"/>
        <v/>
      </c>
      <c r="N142" s="55" t="str">
        <f t="shared" si="1007"/>
        <v/>
      </c>
      <c r="O142" s="55" t="str">
        <f t="shared" si="1007"/>
        <v/>
      </c>
      <c r="P142" s="55" t="str">
        <f t="shared" si="1007"/>
        <v/>
      </c>
      <c r="Q142" s="55" t="str">
        <f t="shared" si="1007"/>
        <v/>
      </c>
      <c r="R142" s="55" t="str">
        <f t="shared" si="1007"/>
        <v/>
      </c>
      <c r="S142" s="55" t="str">
        <f t="shared" si="1007"/>
        <v/>
      </c>
      <c r="T142" s="55" t="str">
        <f t="shared" si="1007"/>
        <v/>
      </c>
      <c r="U142" s="55" t="str">
        <f t="shared" si="1007"/>
        <v/>
      </c>
      <c r="V142" s="55" t="str">
        <f t="shared" si="1007"/>
        <v/>
      </c>
      <c r="W142" s="55" t="str">
        <f t="shared" si="1007"/>
        <v/>
      </c>
      <c r="X142" s="55" t="str">
        <f t="shared" si="1007"/>
        <v/>
      </c>
      <c r="Y142" s="55" t="str">
        <f t="shared" si="1007"/>
        <v/>
      </c>
      <c r="Z142" s="55" t="str">
        <f t="shared" si="1007"/>
        <v/>
      </c>
      <c r="AA142" s="55" t="str">
        <f t="shared" si="1007"/>
        <v/>
      </c>
      <c r="AB142" s="55" t="str">
        <f t="shared" si="1007"/>
        <v/>
      </c>
      <c r="AC142" s="55" t="str">
        <f t="shared" si="1007"/>
        <v/>
      </c>
      <c r="AD142" s="55" t="str">
        <f t="shared" si="1007"/>
        <v/>
      </c>
      <c r="AE142" s="55" t="str">
        <f t="shared" si="1007"/>
        <v/>
      </c>
      <c r="AF142" s="55" t="str">
        <f t="shared" si="1007"/>
        <v/>
      </c>
      <c r="AG142" s="55" t="str">
        <f t="shared" si="1007"/>
        <v/>
      </c>
      <c r="AH142" s="55" t="str">
        <f t="shared" si="1007"/>
        <v/>
      </c>
      <c r="AI142" s="55" t="str">
        <f t="shared" si="1007"/>
        <v/>
      </c>
      <c r="AJ142" s="55" t="str">
        <f t="shared" si="1007"/>
        <v/>
      </c>
      <c r="AK142" s="55" t="str">
        <f t="shared" si="1007"/>
        <v/>
      </c>
      <c r="AL142" s="55" t="str">
        <f t="shared" si="1007"/>
        <v/>
      </c>
      <c r="AM142" s="55" t="str">
        <f t="shared" si="1007"/>
        <v/>
      </c>
      <c r="AN142" s="55" t="str">
        <f t="shared" si="1007"/>
        <v/>
      </c>
      <c r="AO142" s="55" t="str">
        <f t="shared" si="1007"/>
        <v/>
      </c>
      <c r="AP142" s="55" t="str">
        <f t="shared" si="1007"/>
        <v/>
      </c>
      <c r="AQ142" s="55" t="str">
        <f t="shared" si="1007"/>
        <v/>
      </c>
      <c r="AR142" s="55" t="str">
        <f t="shared" si="1007"/>
        <v/>
      </c>
      <c r="AS142" s="55" t="str">
        <f t="shared" si="1007"/>
        <v/>
      </c>
      <c r="AT142" s="55" t="str">
        <f t="shared" si="1007"/>
        <v/>
      </c>
      <c r="AU142" s="55" t="str">
        <f t="shared" si="1007"/>
        <v/>
      </c>
      <c r="AV142" s="55" t="str">
        <f t="shared" si="1007"/>
        <v/>
      </c>
      <c r="AW142" s="55" t="str">
        <f t="shared" si="1007"/>
        <v/>
      </c>
      <c r="AX142" s="55" t="str">
        <f t="shared" si="1007"/>
        <v/>
      </c>
      <c r="AY142" s="55" t="str">
        <f t="shared" si="1007"/>
        <v/>
      </c>
      <c r="AZ142" s="55" t="str">
        <f t="shared" si="1007"/>
        <v/>
      </c>
      <c r="BA142" s="55" t="str">
        <f t="shared" si="1007"/>
        <v/>
      </c>
      <c r="BB142" s="55" t="str">
        <f t="shared" si="1007"/>
        <v/>
      </c>
      <c r="BC142" s="55" t="str">
        <f t="shared" si="1007"/>
        <v/>
      </c>
      <c r="BD142" s="55" t="str">
        <f t="shared" si="1007"/>
        <v/>
      </c>
      <c r="BE142" s="55" t="str">
        <f t="shared" si="1007"/>
        <v/>
      </c>
      <c r="BF142" s="55" t="str">
        <f t="shared" si="1007"/>
        <v/>
      </c>
      <c r="BG142" s="55" t="str">
        <f t="shared" si="1007"/>
        <v/>
      </c>
      <c r="BH142" s="55" t="str">
        <f t="shared" si="1007"/>
        <v/>
      </c>
      <c r="BI142" s="55" t="str">
        <f t="shared" si="1007"/>
        <v/>
      </c>
      <c r="BJ142" s="55" t="str">
        <f t="shared" si="1007"/>
        <v/>
      </c>
      <c r="BK142" s="55" t="str">
        <f t="shared" si="1007"/>
        <v/>
      </c>
      <c r="BL142" s="55" t="str">
        <f t="shared" si="1007"/>
        <v/>
      </c>
      <c r="BM142" s="55" t="str">
        <f t="shared" si="1007"/>
        <v/>
      </c>
      <c r="BN142" s="55" t="str">
        <f t="shared" si="1007"/>
        <v/>
      </c>
      <c r="BO142" s="55" t="str">
        <f t="shared" si="1007"/>
        <v/>
      </c>
      <c r="BP142" s="55" t="str">
        <f t="shared" si="1007"/>
        <v/>
      </c>
      <c r="BQ142" s="55" t="str">
        <f t="shared" ref="BQ142:CO142" si="1008">IFERROR(IF($Y$2="DAILY",BP142+1,""),"")</f>
        <v/>
      </c>
      <c r="BR142" s="55" t="str">
        <f t="shared" si="1008"/>
        <v/>
      </c>
      <c r="BS142" s="55" t="str">
        <f t="shared" si="1008"/>
        <v/>
      </c>
      <c r="BT142" s="55" t="str">
        <f t="shared" si="1008"/>
        <v/>
      </c>
      <c r="BU142" s="55" t="str">
        <f t="shared" si="1008"/>
        <v/>
      </c>
      <c r="BV142" s="55" t="str">
        <f t="shared" si="1008"/>
        <v/>
      </c>
      <c r="BW142" s="55" t="str">
        <f t="shared" si="1008"/>
        <v/>
      </c>
      <c r="BX142" s="55" t="str">
        <f t="shared" si="1008"/>
        <v/>
      </c>
      <c r="BY142" s="55" t="str">
        <f t="shared" si="1008"/>
        <v/>
      </c>
      <c r="BZ142" s="55" t="str">
        <f t="shared" si="1008"/>
        <v/>
      </c>
      <c r="CA142" s="55" t="str">
        <f t="shared" si="1008"/>
        <v/>
      </c>
      <c r="CB142" s="55" t="str">
        <f t="shared" si="1008"/>
        <v/>
      </c>
      <c r="CC142" s="55" t="str">
        <f t="shared" si="1008"/>
        <v/>
      </c>
      <c r="CD142" s="55" t="str">
        <f t="shared" si="1008"/>
        <v/>
      </c>
      <c r="CE142" s="55" t="str">
        <f t="shared" si="1008"/>
        <v/>
      </c>
      <c r="CF142" s="55" t="str">
        <f t="shared" si="1008"/>
        <v/>
      </c>
      <c r="CG142" s="55" t="str">
        <f t="shared" si="1008"/>
        <v/>
      </c>
      <c r="CH142" s="55" t="str">
        <f t="shared" si="1008"/>
        <v/>
      </c>
      <c r="CI142" s="55" t="str">
        <f t="shared" si="1008"/>
        <v/>
      </c>
      <c r="CJ142" s="55" t="str">
        <f t="shared" si="1008"/>
        <v/>
      </c>
      <c r="CK142" s="55" t="str">
        <f t="shared" si="1008"/>
        <v/>
      </c>
      <c r="CL142" s="55" t="str">
        <f t="shared" si="1008"/>
        <v/>
      </c>
      <c r="CM142" s="55" t="str">
        <f t="shared" si="1008"/>
        <v/>
      </c>
      <c r="CN142" s="55" t="str">
        <f t="shared" si="1008"/>
        <v/>
      </c>
      <c r="CO142" s="55" t="str">
        <f t="shared" si="1008"/>
        <v/>
      </c>
      <c r="CP142" s="56" t="str">
        <f>IFERROR(IF($Y$2="DAILY",DATE(B140,1,1)-WEEKDAY(DATE(B140,1,1))+39*7,DATE(CR142,1,1)-WEEKDAY(DATE(CR142,1,1))+39*7),"")</f>
        <v/>
      </c>
      <c r="CQ142" s="3"/>
      <c r="CR142" s="3" t="str">
        <f>B36</f>
        <v/>
      </c>
    </row>
    <row r="143" spans="1:96" ht="21" customHeight="1" x14ac:dyDescent="0.25">
      <c r="A143" s="48"/>
      <c r="B143" s="49"/>
      <c r="C143" s="57">
        <f t="shared" ref="C143" si="1009">IF($Y$2="DAILY",4,"")</f>
        <v>4</v>
      </c>
      <c r="D143" s="54" t="str">
        <f t="shared" si="1003"/>
        <v/>
      </c>
      <c r="E143" s="55" t="str">
        <f t="shared" ref="E143:BP143" si="1010">IFERROR(IF($Y$2="DAILY",D143+1,""),"")</f>
        <v/>
      </c>
      <c r="F143" s="55" t="str">
        <f t="shared" si="1010"/>
        <v/>
      </c>
      <c r="G143" s="55" t="str">
        <f t="shared" si="1010"/>
        <v/>
      </c>
      <c r="H143" s="55" t="str">
        <f t="shared" si="1010"/>
        <v/>
      </c>
      <c r="I143" s="55" t="str">
        <f t="shared" si="1010"/>
        <v/>
      </c>
      <c r="J143" s="55" t="str">
        <f t="shared" si="1010"/>
        <v/>
      </c>
      <c r="K143" s="55" t="str">
        <f t="shared" si="1010"/>
        <v/>
      </c>
      <c r="L143" s="55" t="str">
        <f t="shared" si="1010"/>
        <v/>
      </c>
      <c r="M143" s="55" t="str">
        <f t="shared" si="1010"/>
        <v/>
      </c>
      <c r="N143" s="55" t="str">
        <f t="shared" si="1010"/>
        <v/>
      </c>
      <c r="O143" s="55" t="str">
        <f t="shared" si="1010"/>
        <v/>
      </c>
      <c r="P143" s="55" t="str">
        <f t="shared" si="1010"/>
        <v/>
      </c>
      <c r="Q143" s="55" t="str">
        <f t="shared" si="1010"/>
        <v/>
      </c>
      <c r="R143" s="55" t="str">
        <f t="shared" si="1010"/>
        <v/>
      </c>
      <c r="S143" s="55" t="str">
        <f t="shared" si="1010"/>
        <v/>
      </c>
      <c r="T143" s="55" t="str">
        <f t="shared" si="1010"/>
        <v/>
      </c>
      <c r="U143" s="55" t="str">
        <f t="shared" si="1010"/>
        <v/>
      </c>
      <c r="V143" s="55" t="str">
        <f t="shared" si="1010"/>
        <v/>
      </c>
      <c r="W143" s="55" t="str">
        <f t="shared" si="1010"/>
        <v/>
      </c>
      <c r="X143" s="55" t="str">
        <f t="shared" si="1010"/>
        <v/>
      </c>
      <c r="Y143" s="55" t="str">
        <f t="shared" si="1010"/>
        <v/>
      </c>
      <c r="Z143" s="55" t="str">
        <f t="shared" si="1010"/>
        <v/>
      </c>
      <c r="AA143" s="55" t="str">
        <f t="shared" si="1010"/>
        <v/>
      </c>
      <c r="AB143" s="55" t="str">
        <f t="shared" si="1010"/>
        <v/>
      </c>
      <c r="AC143" s="55" t="str">
        <f t="shared" si="1010"/>
        <v/>
      </c>
      <c r="AD143" s="55" t="str">
        <f t="shared" si="1010"/>
        <v/>
      </c>
      <c r="AE143" s="55" t="str">
        <f t="shared" si="1010"/>
        <v/>
      </c>
      <c r="AF143" s="55" t="str">
        <f t="shared" si="1010"/>
        <v/>
      </c>
      <c r="AG143" s="55" t="str">
        <f t="shared" si="1010"/>
        <v/>
      </c>
      <c r="AH143" s="55" t="str">
        <f t="shared" si="1010"/>
        <v/>
      </c>
      <c r="AI143" s="55" t="str">
        <f t="shared" si="1010"/>
        <v/>
      </c>
      <c r="AJ143" s="55" t="str">
        <f t="shared" si="1010"/>
        <v/>
      </c>
      <c r="AK143" s="55" t="str">
        <f t="shared" si="1010"/>
        <v/>
      </c>
      <c r="AL143" s="55" t="str">
        <f t="shared" si="1010"/>
        <v/>
      </c>
      <c r="AM143" s="55" t="str">
        <f t="shared" si="1010"/>
        <v/>
      </c>
      <c r="AN143" s="55" t="str">
        <f t="shared" si="1010"/>
        <v/>
      </c>
      <c r="AO143" s="55" t="str">
        <f t="shared" si="1010"/>
        <v/>
      </c>
      <c r="AP143" s="55" t="str">
        <f t="shared" si="1010"/>
        <v/>
      </c>
      <c r="AQ143" s="55" t="str">
        <f t="shared" si="1010"/>
        <v/>
      </c>
      <c r="AR143" s="55" t="str">
        <f t="shared" si="1010"/>
        <v/>
      </c>
      <c r="AS143" s="55" t="str">
        <f t="shared" si="1010"/>
        <v/>
      </c>
      <c r="AT143" s="55" t="str">
        <f t="shared" si="1010"/>
        <v/>
      </c>
      <c r="AU143" s="55" t="str">
        <f t="shared" si="1010"/>
        <v/>
      </c>
      <c r="AV143" s="55" t="str">
        <f t="shared" si="1010"/>
        <v/>
      </c>
      <c r="AW143" s="55" t="str">
        <f t="shared" si="1010"/>
        <v/>
      </c>
      <c r="AX143" s="55" t="str">
        <f t="shared" si="1010"/>
        <v/>
      </c>
      <c r="AY143" s="55" t="str">
        <f t="shared" si="1010"/>
        <v/>
      </c>
      <c r="AZ143" s="55" t="str">
        <f t="shared" si="1010"/>
        <v/>
      </c>
      <c r="BA143" s="55" t="str">
        <f t="shared" si="1010"/>
        <v/>
      </c>
      <c r="BB143" s="55" t="str">
        <f t="shared" si="1010"/>
        <v/>
      </c>
      <c r="BC143" s="55" t="str">
        <f t="shared" si="1010"/>
        <v/>
      </c>
      <c r="BD143" s="55" t="str">
        <f t="shared" si="1010"/>
        <v/>
      </c>
      <c r="BE143" s="55" t="str">
        <f t="shared" si="1010"/>
        <v/>
      </c>
      <c r="BF143" s="55" t="str">
        <f t="shared" si="1010"/>
        <v/>
      </c>
      <c r="BG143" s="55" t="str">
        <f t="shared" si="1010"/>
        <v/>
      </c>
      <c r="BH143" s="55" t="str">
        <f t="shared" si="1010"/>
        <v/>
      </c>
      <c r="BI143" s="55" t="str">
        <f t="shared" si="1010"/>
        <v/>
      </c>
      <c r="BJ143" s="55" t="str">
        <f t="shared" si="1010"/>
        <v/>
      </c>
      <c r="BK143" s="55" t="str">
        <f t="shared" si="1010"/>
        <v/>
      </c>
      <c r="BL143" s="55" t="str">
        <f t="shared" si="1010"/>
        <v/>
      </c>
      <c r="BM143" s="55" t="str">
        <f t="shared" si="1010"/>
        <v/>
      </c>
      <c r="BN143" s="55" t="str">
        <f t="shared" si="1010"/>
        <v/>
      </c>
      <c r="BO143" s="55" t="str">
        <f t="shared" si="1010"/>
        <v/>
      </c>
      <c r="BP143" s="55" t="str">
        <f t="shared" si="1010"/>
        <v/>
      </c>
      <c r="BQ143" s="55" t="str">
        <f t="shared" ref="BQ143:CO143" si="1011">IFERROR(IF($Y$2="DAILY",BP143+1,""),"")</f>
        <v/>
      </c>
      <c r="BR143" s="55" t="str">
        <f t="shared" si="1011"/>
        <v/>
      </c>
      <c r="BS143" s="55" t="str">
        <f t="shared" si="1011"/>
        <v/>
      </c>
      <c r="BT143" s="55" t="str">
        <f t="shared" si="1011"/>
        <v/>
      </c>
      <c r="BU143" s="55" t="str">
        <f t="shared" si="1011"/>
        <v/>
      </c>
      <c r="BV143" s="55" t="str">
        <f t="shared" si="1011"/>
        <v/>
      </c>
      <c r="BW143" s="55" t="str">
        <f t="shared" si="1011"/>
        <v/>
      </c>
      <c r="BX143" s="55" t="str">
        <f t="shared" si="1011"/>
        <v/>
      </c>
      <c r="BY143" s="55" t="str">
        <f t="shared" si="1011"/>
        <v/>
      </c>
      <c r="BZ143" s="55" t="str">
        <f t="shared" si="1011"/>
        <v/>
      </c>
      <c r="CA143" s="55" t="str">
        <f t="shared" si="1011"/>
        <v/>
      </c>
      <c r="CB143" s="55" t="str">
        <f t="shared" si="1011"/>
        <v/>
      </c>
      <c r="CC143" s="55" t="str">
        <f t="shared" si="1011"/>
        <v/>
      </c>
      <c r="CD143" s="55" t="str">
        <f t="shared" si="1011"/>
        <v/>
      </c>
      <c r="CE143" s="55" t="str">
        <f t="shared" si="1011"/>
        <v/>
      </c>
      <c r="CF143" s="55" t="str">
        <f t="shared" si="1011"/>
        <v/>
      </c>
      <c r="CG143" s="55" t="str">
        <f t="shared" si="1011"/>
        <v/>
      </c>
      <c r="CH143" s="55" t="str">
        <f t="shared" si="1011"/>
        <v/>
      </c>
      <c r="CI143" s="55" t="str">
        <f t="shared" si="1011"/>
        <v/>
      </c>
      <c r="CJ143" s="55" t="str">
        <f t="shared" si="1011"/>
        <v/>
      </c>
      <c r="CK143" s="55" t="str">
        <f t="shared" si="1011"/>
        <v/>
      </c>
      <c r="CL143" s="55" t="str">
        <f t="shared" si="1011"/>
        <v/>
      </c>
      <c r="CM143" s="55" t="str">
        <f t="shared" si="1011"/>
        <v/>
      </c>
      <c r="CN143" s="55" t="str">
        <f t="shared" si="1011"/>
        <v/>
      </c>
      <c r="CO143" s="55" t="str">
        <f t="shared" si="1011"/>
        <v/>
      </c>
      <c r="CP143" s="56" t="str">
        <f>IFERROR(IF($Y$2="DAILY",DATE(B140,1,1)-WEEKDAY(DATE(B140,1,1))+52*7,DATE(CR143,1,1)-WEEKDAY(DATE(CR143,1,1))+52*7),"")</f>
        <v/>
      </c>
      <c r="CQ143" s="3"/>
      <c r="CR143" s="3" t="str">
        <f>B36</f>
        <v/>
      </c>
    </row>
    <row r="144" spans="1:96" ht="21" customHeight="1" x14ac:dyDescent="0.25">
      <c r="A144" s="48"/>
      <c r="B144" s="49"/>
      <c r="C144" s="58"/>
      <c r="D144" s="54" t="str">
        <f>IFERROR(IF($Y$2="DAILY",IF(AND(MONTH(DATE(B140,2,29))=2,WEEKDAY(DATE(B140,1,1))=7),DATE(B140,12,24),""),""),"")</f>
        <v/>
      </c>
      <c r="E144" s="55" t="str">
        <f>IFERROR(IF($Y$2="DAILY",IF(AND(MONTH(DATE(B140,2,29))=2,WEEKDAY(DATE(B140,1,1))=7),DATE(B140,12,25),""),""),"")</f>
        <v/>
      </c>
      <c r="F144" s="55" t="str">
        <f>IFERROR(IF($Y$2="DAILY",IF(AND(MONTH(DATE(B140,2,29))=2,WEEKDAY(DATE(B140,1,1))=7),DATE(B140,12,26),""),""),"")</f>
        <v/>
      </c>
      <c r="G144" s="55" t="str">
        <f>IFERROR(IF($Y$2="DAILY",IF(AND(MONTH(DATE(B140,2,29))=2,WEEKDAY(DATE(B140,1,1))=7),DATE(B140,12,27),""),""),"")</f>
        <v/>
      </c>
      <c r="H144" s="55" t="str">
        <f>IFERROR(IF($Y$2="DAILY",IF(AND(MONTH(DATE(B140,2,29))=2,WEEKDAY(DATE(B140,1,1))=7),DATE(B140,12,28),""),""),"")</f>
        <v/>
      </c>
      <c r="I144" s="55" t="str">
        <f>IFERROR(IF($Y$2="DAILY",IF(AND(MONTH(DATE(B140,2,29))=2,WEEKDAY(DATE(B140,1,1))=7),DATE(B140,12,29),""),""),"")</f>
        <v/>
      </c>
      <c r="J144" s="55" t="str">
        <f>IFERROR(IF($Y$2="DAILY",IF(AND(MONTH(DATE(B140,2,29))=2,WEEKDAY(DATE(B140,1,1))=7),DATE(B140,12,30),""),""),"")</f>
        <v/>
      </c>
      <c r="K144" s="55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56"/>
      <c r="CQ144" s="3"/>
      <c r="CR144" s="3" t="str">
        <f>B36</f>
        <v/>
      </c>
    </row>
    <row r="145" spans="1:96" ht="21" customHeight="1" x14ac:dyDescent="0.25">
      <c r="A145" s="48" t="str">
        <f>IFERROR(IF($Y$2="DAILY","26-27",""),"")</f>
        <v>26-27</v>
      </c>
      <c r="B145" s="49" t="str">
        <f>IFERROR(IF($Y$2="DAILY",$B$10+27,""),"")</f>
        <v/>
      </c>
      <c r="C145" s="57">
        <f t="shared" ref="C145" si="1012">IF($Y$2="DAILY",1,"")</f>
        <v>1</v>
      </c>
      <c r="D145" s="54" t="str">
        <f>IFERROR(IF($Y$2="DAILY",DATE(B145,1,1)-WEEKDAY(DATE(B145,1,1),1)+1,""),"")</f>
        <v/>
      </c>
      <c r="E145" s="55" t="str">
        <f>IFERROR(IF($Y$2="DAILY",DATE(B145,1,1)-WEEKDAY(DATE(B145,1,1),1)+2,""),"")</f>
        <v/>
      </c>
      <c r="F145" s="55" t="str">
        <f>IFERROR(IF($Y$2="DAILY",DATE(B145,1,1)-WEEKDAY(DATE(B145,1,1),1)+3,""),"")</f>
        <v/>
      </c>
      <c r="G145" s="55" t="str">
        <f>IFERROR(IF($Y$2="DAILY",DATE(B145,1,1)-WEEKDAY(DATE(B145,1,1),1)+4,""),"")</f>
        <v/>
      </c>
      <c r="H145" s="55" t="str">
        <f>IFERROR(IF($Y$2="DAILY",DATE(B145,1,1)-WEEKDAY(DATE(B145,1,1),1)+5,""),"")</f>
        <v/>
      </c>
      <c r="I145" s="55" t="str">
        <f>IFERROR(IF($Y$2="DAILY",DATE(B145,1,1)-WEEKDAY(DATE(B145,1,1),1)+6,""),"")</f>
        <v/>
      </c>
      <c r="J145" s="55" t="str">
        <f>IFERROR(IF($Y$2="DAILY",DATE(B145,1,1)-WEEKDAY(DATE(B145,1,1),1)+7,""),"")</f>
        <v/>
      </c>
      <c r="K145" s="55" t="str">
        <f t="shared" ref="K145:BV145" si="1013">IFERROR(IF($Y$2="DAILY",J145+1,""),"")</f>
        <v/>
      </c>
      <c r="L145" s="55" t="str">
        <f t="shared" si="1013"/>
        <v/>
      </c>
      <c r="M145" s="55" t="str">
        <f t="shared" si="1013"/>
        <v/>
      </c>
      <c r="N145" s="55" t="str">
        <f t="shared" si="1013"/>
        <v/>
      </c>
      <c r="O145" s="55" t="str">
        <f t="shared" si="1013"/>
        <v/>
      </c>
      <c r="P145" s="55" t="str">
        <f t="shared" si="1013"/>
        <v/>
      </c>
      <c r="Q145" s="55" t="str">
        <f t="shared" si="1013"/>
        <v/>
      </c>
      <c r="R145" s="55" t="str">
        <f t="shared" si="1013"/>
        <v/>
      </c>
      <c r="S145" s="55" t="str">
        <f t="shared" si="1013"/>
        <v/>
      </c>
      <c r="T145" s="55" t="str">
        <f t="shared" si="1013"/>
        <v/>
      </c>
      <c r="U145" s="55" t="str">
        <f t="shared" si="1013"/>
        <v/>
      </c>
      <c r="V145" s="55" t="str">
        <f t="shared" si="1013"/>
        <v/>
      </c>
      <c r="W145" s="55" t="str">
        <f t="shared" si="1013"/>
        <v/>
      </c>
      <c r="X145" s="55" t="str">
        <f t="shared" si="1013"/>
        <v/>
      </c>
      <c r="Y145" s="55" t="str">
        <f t="shared" si="1013"/>
        <v/>
      </c>
      <c r="Z145" s="55" t="str">
        <f t="shared" si="1013"/>
        <v/>
      </c>
      <c r="AA145" s="55" t="str">
        <f t="shared" si="1013"/>
        <v/>
      </c>
      <c r="AB145" s="55" t="str">
        <f t="shared" si="1013"/>
        <v/>
      </c>
      <c r="AC145" s="55" t="str">
        <f t="shared" si="1013"/>
        <v/>
      </c>
      <c r="AD145" s="55" t="str">
        <f t="shared" si="1013"/>
        <v/>
      </c>
      <c r="AE145" s="55" t="str">
        <f t="shared" si="1013"/>
        <v/>
      </c>
      <c r="AF145" s="55" t="str">
        <f t="shared" si="1013"/>
        <v/>
      </c>
      <c r="AG145" s="55" t="str">
        <f t="shared" si="1013"/>
        <v/>
      </c>
      <c r="AH145" s="55" t="str">
        <f t="shared" si="1013"/>
        <v/>
      </c>
      <c r="AI145" s="55" t="str">
        <f t="shared" si="1013"/>
        <v/>
      </c>
      <c r="AJ145" s="55" t="str">
        <f t="shared" si="1013"/>
        <v/>
      </c>
      <c r="AK145" s="55" t="str">
        <f t="shared" si="1013"/>
        <v/>
      </c>
      <c r="AL145" s="55" t="str">
        <f t="shared" si="1013"/>
        <v/>
      </c>
      <c r="AM145" s="55" t="str">
        <f t="shared" si="1013"/>
        <v/>
      </c>
      <c r="AN145" s="55" t="str">
        <f t="shared" si="1013"/>
        <v/>
      </c>
      <c r="AO145" s="55" t="str">
        <f t="shared" si="1013"/>
        <v/>
      </c>
      <c r="AP145" s="55" t="str">
        <f t="shared" si="1013"/>
        <v/>
      </c>
      <c r="AQ145" s="55" t="str">
        <f t="shared" si="1013"/>
        <v/>
      </c>
      <c r="AR145" s="55" t="str">
        <f t="shared" si="1013"/>
        <v/>
      </c>
      <c r="AS145" s="55" t="str">
        <f t="shared" si="1013"/>
        <v/>
      </c>
      <c r="AT145" s="55" t="str">
        <f t="shared" si="1013"/>
        <v/>
      </c>
      <c r="AU145" s="55" t="str">
        <f t="shared" si="1013"/>
        <v/>
      </c>
      <c r="AV145" s="55" t="str">
        <f t="shared" si="1013"/>
        <v/>
      </c>
      <c r="AW145" s="55" t="str">
        <f t="shared" si="1013"/>
        <v/>
      </c>
      <c r="AX145" s="55" t="str">
        <f t="shared" si="1013"/>
        <v/>
      </c>
      <c r="AY145" s="55" t="str">
        <f t="shared" si="1013"/>
        <v/>
      </c>
      <c r="AZ145" s="55" t="str">
        <f t="shared" si="1013"/>
        <v/>
      </c>
      <c r="BA145" s="55" t="str">
        <f t="shared" si="1013"/>
        <v/>
      </c>
      <c r="BB145" s="55" t="str">
        <f t="shared" si="1013"/>
        <v/>
      </c>
      <c r="BC145" s="55" t="str">
        <f t="shared" si="1013"/>
        <v/>
      </c>
      <c r="BD145" s="55" t="str">
        <f t="shared" si="1013"/>
        <v/>
      </c>
      <c r="BE145" s="55" t="str">
        <f t="shared" si="1013"/>
        <v/>
      </c>
      <c r="BF145" s="55" t="str">
        <f t="shared" si="1013"/>
        <v/>
      </c>
      <c r="BG145" s="55" t="str">
        <f t="shared" si="1013"/>
        <v/>
      </c>
      <c r="BH145" s="55" t="str">
        <f t="shared" si="1013"/>
        <v/>
      </c>
      <c r="BI145" s="55" t="str">
        <f t="shared" si="1013"/>
        <v/>
      </c>
      <c r="BJ145" s="55" t="str">
        <f t="shared" si="1013"/>
        <v/>
      </c>
      <c r="BK145" s="55" t="str">
        <f t="shared" si="1013"/>
        <v/>
      </c>
      <c r="BL145" s="55" t="str">
        <f t="shared" si="1013"/>
        <v/>
      </c>
      <c r="BM145" s="55" t="str">
        <f t="shared" si="1013"/>
        <v/>
      </c>
      <c r="BN145" s="55" t="str">
        <f t="shared" si="1013"/>
        <v/>
      </c>
      <c r="BO145" s="55" t="str">
        <f t="shared" si="1013"/>
        <v/>
      </c>
      <c r="BP145" s="55" t="str">
        <f t="shared" si="1013"/>
        <v/>
      </c>
      <c r="BQ145" s="55" t="str">
        <f t="shared" si="1013"/>
        <v/>
      </c>
      <c r="BR145" s="55" t="str">
        <f t="shared" si="1013"/>
        <v/>
      </c>
      <c r="BS145" s="55" t="str">
        <f t="shared" si="1013"/>
        <v/>
      </c>
      <c r="BT145" s="55" t="str">
        <f t="shared" si="1013"/>
        <v/>
      </c>
      <c r="BU145" s="55" t="str">
        <f t="shared" si="1013"/>
        <v/>
      </c>
      <c r="BV145" s="55" t="str">
        <f t="shared" si="1013"/>
        <v/>
      </c>
      <c r="BW145" s="55" t="str">
        <f t="shared" ref="BW145:CO145" si="1014">IFERROR(IF($Y$2="DAILY",BV145+1,""),"")</f>
        <v/>
      </c>
      <c r="BX145" s="55" t="str">
        <f t="shared" si="1014"/>
        <v/>
      </c>
      <c r="BY145" s="55" t="str">
        <f t="shared" si="1014"/>
        <v/>
      </c>
      <c r="BZ145" s="55" t="str">
        <f t="shared" si="1014"/>
        <v/>
      </c>
      <c r="CA145" s="55" t="str">
        <f t="shared" si="1014"/>
        <v/>
      </c>
      <c r="CB145" s="55" t="str">
        <f t="shared" si="1014"/>
        <v/>
      </c>
      <c r="CC145" s="55" t="str">
        <f t="shared" si="1014"/>
        <v/>
      </c>
      <c r="CD145" s="55" t="str">
        <f t="shared" si="1014"/>
        <v/>
      </c>
      <c r="CE145" s="55" t="str">
        <f t="shared" si="1014"/>
        <v/>
      </c>
      <c r="CF145" s="55" t="str">
        <f t="shared" si="1014"/>
        <v/>
      </c>
      <c r="CG145" s="55" t="str">
        <f t="shared" si="1014"/>
        <v/>
      </c>
      <c r="CH145" s="55" t="str">
        <f t="shared" si="1014"/>
        <v/>
      </c>
      <c r="CI145" s="55" t="str">
        <f t="shared" si="1014"/>
        <v/>
      </c>
      <c r="CJ145" s="55" t="str">
        <f t="shared" si="1014"/>
        <v/>
      </c>
      <c r="CK145" s="55" t="str">
        <f t="shared" si="1014"/>
        <v/>
      </c>
      <c r="CL145" s="55" t="str">
        <f t="shared" si="1014"/>
        <v/>
      </c>
      <c r="CM145" s="55" t="str">
        <f t="shared" si="1014"/>
        <v/>
      </c>
      <c r="CN145" s="55" t="str">
        <f t="shared" si="1014"/>
        <v/>
      </c>
      <c r="CO145" s="55" t="str">
        <f t="shared" si="1014"/>
        <v/>
      </c>
      <c r="CP145" s="56" t="str">
        <f>IFERROR(IF($Y$2="DAILY",DATE(B145,1,1)-WEEKDAY(DATE(B145,1,1))+13*7,DATE(CR145,1,1)-WEEKDAY(DATE(CR145,1,1))+13*7),"")</f>
        <v/>
      </c>
      <c r="CQ145" s="3"/>
      <c r="CR145" s="3" t="str">
        <f>B37</f>
        <v/>
      </c>
    </row>
    <row r="146" spans="1:96" ht="21" customHeight="1" x14ac:dyDescent="0.25">
      <c r="A146" s="48"/>
      <c r="B146" s="61"/>
      <c r="C146" s="57">
        <f t="shared" ref="C146" si="1015">IF($Y$2="DAILY",2,"")</f>
        <v>2</v>
      </c>
      <c r="D146" s="54" t="str">
        <f t="shared" ref="D146:D148" si="1016">IFERROR(IF($Y$2="DAILY",CP145+1,""),"")</f>
        <v/>
      </c>
      <c r="E146" s="55" t="str">
        <f t="shared" ref="E146:BP146" si="1017">IFERROR(IF($Y$2="DAILY",D146+1,""),"")</f>
        <v/>
      </c>
      <c r="F146" s="55" t="str">
        <f t="shared" si="1017"/>
        <v/>
      </c>
      <c r="G146" s="55" t="str">
        <f t="shared" si="1017"/>
        <v/>
      </c>
      <c r="H146" s="55" t="str">
        <f t="shared" si="1017"/>
        <v/>
      </c>
      <c r="I146" s="55" t="str">
        <f t="shared" si="1017"/>
        <v/>
      </c>
      <c r="J146" s="55" t="str">
        <f t="shared" si="1017"/>
        <v/>
      </c>
      <c r="K146" s="55" t="str">
        <f t="shared" si="1017"/>
        <v/>
      </c>
      <c r="L146" s="55" t="str">
        <f t="shared" si="1017"/>
        <v/>
      </c>
      <c r="M146" s="55" t="str">
        <f t="shared" si="1017"/>
        <v/>
      </c>
      <c r="N146" s="55" t="str">
        <f t="shared" si="1017"/>
        <v/>
      </c>
      <c r="O146" s="55" t="str">
        <f t="shared" si="1017"/>
        <v/>
      </c>
      <c r="P146" s="55" t="str">
        <f t="shared" si="1017"/>
        <v/>
      </c>
      <c r="Q146" s="55" t="str">
        <f t="shared" si="1017"/>
        <v/>
      </c>
      <c r="R146" s="55" t="str">
        <f t="shared" si="1017"/>
        <v/>
      </c>
      <c r="S146" s="55" t="str">
        <f t="shared" si="1017"/>
        <v/>
      </c>
      <c r="T146" s="55" t="str">
        <f t="shared" si="1017"/>
        <v/>
      </c>
      <c r="U146" s="55" t="str">
        <f t="shared" si="1017"/>
        <v/>
      </c>
      <c r="V146" s="55" t="str">
        <f t="shared" si="1017"/>
        <v/>
      </c>
      <c r="W146" s="55" t="str">
        <f t="shared" si="1017"/>
        <v/>
      </c>
      <c r="X146" s="55" t="str">
        <f t="shared" si="1017"/>
        <v/>
      </c>
      <c r="Y146" s="55" t="str">
        <f t="shared" si="1017"/>
        <v/>
      </c>
      <c r="Z146" s="55" t="str">
        <f t="shared" si="1017"/>
        <v/>
      </c>
      <c r="AA146" s="55" t="str">
        <f t="shared" si="1017"/>
        <v/>
      </c>
      <c r="AB146" s="55" t="str">
        <f t="shared" si="1017"/>
        <v/>
      </c>
      <c r="AC146" s="55" t="str">
        <f t="shared" si="1017"/>
        <v/>
      </c>
      <c r="AD146" s="55" t="str">
        <f t="shared" si="1017"/>
        <v/>
      </c>
      <c r="AE146" s="55" t="str">
        <f t="shared" si="1017"/>
        <v/>
      </c>
      <c r="AF146" s="55" t="str">
        <f t="shared" si="1017"/>
        <v/>
      </c>
      <c r="AG146" s="55" t="str">
        <f t="shared" si="1017"/>
        <v/>
      </c>
      <c r="AH146" s="55" t="str">
        <f t="shared" si="1017"/>
        <v/>
      </c>
      <c r="AI146" s="55" t="str">
        <f t="shared" si="1017"/>
        <v/>
      </c>
      <c r="AJ146" s="55" t="str">
        <f t="shared" si="1017"/>
        <v/>
      </c>
      <c r="AK146" s="55" t="str">
        <f t="shared" si="1017"/>
        <v/>
      </c>
      <c r="AL146" s="55" t="str">
        <f t="shared" si="1017"/>
        <v/>
      </c>
      <c r="AM146" s="55" t="str">
        <f t="shared" si="1017"/>
        <v/>
      </c>
      <c r="AN146" s="55" t="str">
        <f t="shared" si="1017"/>
        <v/>
      </c>
      <c r="AO146" s="55" t="str">
        <f t="shared" si="1017"/>
        <v/>
      </c>
      <c r="AP146" s="55" t="str">
        <f t="shared" si="1017"/>
        <v/>
      </c>
      <c r="AQ146" s="55" t="str">
        <f t="shared" si="1017"/>
        <v/>
      </c>
      <c r="AR146" s="55" t="str">
        <f t="shared" si="1017"/>
        <v/>
      </c>
      <c r="AS146" s="55" t="str">
        <f t="shared" si="1017"/>
        <v/>
      </c>
      <c r="AT146" s="55" t="str">
        <f t="shared" si="1017"/>
        <v/>
      </c>
      <c r="AU146" s="55" t="str">
        <f t="shared" si="1017"/>
        <v/>
      </c>
      <c r="AV146" s="55" t="str">
        <f t="shared" si="1017"/>
        <v/>
      </c>
      <c r="AW146" s="55" t="str">
        <f t="shared" si="1017"/>
        <v/>
      </c>
      <c r="AX146" s="55" t="str">
        <f t="shared" si="1017"/>
        <v/>
      </c>
      <c r="AY146" s="55" t="str">
        <f t="shared" si="1017"/>
        <v/>
      </c>
      <c r="AZ146" s="55" t="str">
        <f t="shared" si="1017"/>
        <v/>
      </c>
      <c r="BA146" s="55" t="str">
        <f t="shared" si="1017"/>
        <v/>
      </c>
      <c r="BB146" s="55" t="str">
        <f t="shared" si="1017"/>
        <v/>
      </c>
      <c r="BC146" s="55" t="str">
        <f t="shared" si="1017"/>
        <v/>
      </c>
      <c r="BD146" s="55" t="str">
        <f t="shared" si="1017"/>
        <v/>
      </c>
      <c r="BE146" s="55" t="str">
        <f t="shared" si="1017"/>
        <v/>
      </c>
      <c r="BF146" s="55" t="str">
        <f t="shared" si="1017"/>
        <v/>
      </c>
      <c r="BG146" s="55" t="str">
        <f t="shared" si="1017"/>
        <v/>
      </c>
      <c r="BH146" s="55" t="str">
        <f t="shared" si="1017"/>
        <v/>
      </c>
      <c r="BI146" s="55" t="str">
        <f t="shared" si="1017"/>
        <v/>
      </c>
      <c r="BJ146" s="55" t="str">
        <f t="shared" si="1017"/>
        <v/>
      </c>
      <c r="BK146" s="55" t="str">
        <f t="shared" si="1017"/>
        <v/>
      </c>
      <c r="BL146" s="55" t="str">
        <f t="shared" si="1017"/>
        <v/>
      </c>
      <c r="BM146" s="55" t="str">
        <f t="shared" si="1017"/>
        <v/>
      </c>
      <c r="BN146" s="55" t="str">
        <f t="shared" si="1017"/>
        <v/>
      </c>
      <c r="BO146" s="55" t="str">
        <f t="shared" si="1017"/>
        <v/>
      </c>
      <c r="BP146" s="55" t="str">
        <f t="shared" si="1017"/>
        <v/>
      </c>
      <c r="BQ146" s="55" t="str">
        <f t="shared" ref="BQ146:CO146" si="1018">IFERROR(IF($Y$2="DAILY",BP146+1,""),"")</f>
        <v/>
      </c>
      <c r="BR146" s="55" t="str">
        <f t="shared" si="1018"/>
        <v/>
      </c>
      <c r="BS146" s="55" t="str">
        <f t="shared" si="1018"/>
        <v/>
      </c>
      <c r="BT146" s="55" t="str">
        <f t="shared" si="1018"/>
        <v/>
      </c>
      <c r="BU146" s="55" t="str">
        <f t="shared" si="1018"/>
        <v/>
      </c>
      <c r="BV146" s="55" t="str">
        <f t="shared" si="1018"/>
        <v/>
      </c>
      <c r="BW146" s="55" t="str">
        <f t="shared" si="1018"/>
        <v/>
      </c>
      <c r="BX146" s="55" t="str">
        <f t="shared" si="1018"/>
        <v/>
      </c>
      <c r="BY146" s="55" t="str">
        <f t="shared" si="1018"/>
        <v/>
      </c>
      <c r="BZ146" s="55" t="str">
        <f t="shared" si="1018"/>
        <v/>
      </c>
      <c r="CA146" s="55" t="str">
        <f t="shared" si="1018"/>
        <v/>
      </c>
      <c r="CB146" s="55" t="str">
        <f t="shared" si="1018"/>
        <v/>
      </c>
      <c r="CC146" s="55" t="str">
        <f t="shared" si="1018"/>
        <v/>
      </c>
      <c r="CD146" s="55" t="str">
        <f t="shared" si="1018"/>
        <v/>
      </c>
      <c r="CE146" s="55" t="str">
        <f t="shared" si="1018"/>
        <v/>
      </c>
      <c r="CF146" s="55" t="str">
        <f t="shared" si="1018"/>
        <v/>
      </c>
      <c r="CG146" s="55" t="str">
        <f t="shared" si="1018"/>
        <v/>
      </c>
      <c r="CH146" s="55" t="str">
        <f t="shared" si="1018"/>
        <v/>
      </c>
      <c r="CI146" s="55" t="str">
        <f t="shared" si="1018"/>
        <v/>
      </c>
      <c r="CJ146" s="55" t="str">
        <f t="shared" si="1018"/>
        <v/>
      </c>
      <c r="CK146" s="55" t="str">
        <f t="shared" si="1018"/>
        <v/>
      </c>
      <c r="CL146" s="55" t="str">
        <f t="shared" si="1018"/>
        <v/>
      </c>
      <c r="CM146" s="55" t="str">
        <f t="shared" si="1018"/>
        <v/>
      </c>
      <c r="CN146" s="55" t="str">
        <f t="shared" si="1018"/>
        <v/>
      </c>
      <c r="CO146" s="55" t="str">
        <f t="shared" si="1018"/>
        <v/>
      </c>
      <c r="CP146" s="56" t="str">
        <f>IFERROR(IF($Y$2="DAILY",DATE(B145,1,1)-WEEKDAY(DATE(B145,1,1))+26*7,DATE(CR146,1,1)-WEEKDAY(DATE(CR146,1,1))+26*7),"")</f>
        <v/>
      </c>
      <c r="CQ146" s="3"/>
      <c r="CR146" s="3" t="str">
        <f>B37</f>
        <v/>
      </c>
    </row>
    <row r="147" spans="1:96" ht="21" customHeight="1" x14ac:dyDescent="0.25">
      <c r="A147" s="48"/>
      <c r="B147" s="49"/>
      <c r="C147" s="57">
        <f t="shared" ref="C147" si="1019">IF($Y$2="DAILY",3,"")</f>
        <v>3</v>
      </c>
      <c r="D147" s="54" t="str">
        <f t="shared" si="1016"/>
        <v/>
      </c>
      <c r="E147" s="55" t="str">
        <f t="shared" ref="E147:BP147" si="1020">IFERROR(IF($Y$2="DAILY",D147+1,""),"")</f>
        <v/>
      </c>
      <c r="F147" s="55" t="str">
        <f t="shared" si="1020"/>
        <v/>
      </c>
      <c r="G147" s="55" t="str">
        <f t="shared" si="1020"/>
        <v/>
      </c>
      <c r="H147" s="55" t="str">
        <f t="shared" si="1020"/>
        <v/>
      </c>
      <c r="I147" s="55" t="str">
        <f t="shared" si="1020"/>
        <v/>
      </c>
      <c r="J147" s="55" t="str">
        <f t="shared" si="1020"/>
        <v/>
      </c>
      <c r="K147" s="55" t="str">
        <f t="shared" si="1020"/>
        <v/>
      </c>
      <c r="L147" s="55" t="str">
        <f t="shared" si="1020"/>
        <v/>
      </c>
      <c r="M147" s="55" t="str">
        <f t="shared" si="1020"/>
        <v/>
      </c>
      <c r="N147" s="55" t="str">
        <f t="shared" si="1020"/>
        <v/>
      </c>
      <c r="O147" s="55" t="str">
        <f t="shared" si="1020"/>
        <v/>
      </c>
      <c r="P147" s="55" t="str">
        <f t="shared" si="1020"/>
        <v/>
      </c>
      <c r="Q147" s="55" t="str">
        <f t="shared" si="1020"/>
        <v/>
      </c>
      <c r="R147" s="55" t="str">
        <f t="shared" si="1020"/>
        <v/>
      </c>
      <c r="S147" s="55" t="str">
        <f t="shared" si="1020"/>
        <v/>
      </c>
      <c r="T147" s="55" t="str">
        <f t="shared" si="1020"/>
        <v/>
      </c>
      <c r="U147" s="55" t="str">
        <f t="shared" si="1020"/>
        <v/>
      </c>
      <c r="V147" s="55" t="str">
        <f t="shared" si="1020"/>
        <v/>
      </c>
      <c r="W147" s="55" t="str">
        <f t="shared" si="1020"/>
        <v/>
      </c>
      <c r="X147" s="55" t="str">
        <f t="shared" si="1020"/>
        <v/>
      </c>
      <c r="Y147" s="55" t="str">
        <f t="shared" si="1020"/>
        <v/>
      </c>
      <c r="Z147" s="55" t="str">
        <f t="shared" si="1020"/>
        <v/>
      </c>
      <c r="AA147" s="55" t="str">
        <f t="shared" si="1020"/>
        <v/>
      </c>
      <c r="AB147" s="55" t="str">
        <f t="shared" si="1020"/>
        <v/>
      </c>
      <c r="AC147" s="55" t="str">
        <f t="shared" si="1020"/>
        <v/>
      </c>
      <c r="AD147" s="55" t="str">
        <f t="shared" si="1020"/>
        <v/>
      </c>
      <c r="AE147" s="55" t="str">
        <f t="shared" si="1020"/>
        <v/>
      </c>
      <c r="AF147" s="55" t="str">
        <f t="shared" si="1020"/>
        <v/>
      </c>
      <c r="AG147" s="55" t="str">
        <f t="shared" si="1020"/>
        <v/>
      </c>
      <c r="AH147" s="55" t="str">
        <f t="shared" si="1020"/>
        <v/>
      </c>
      <c r="AI147" s="55" t="str">
        <f t="shared" si="1020"/>
        <v/>
      </c>
      <c r="AJ147" s="55" t="str">
        <f t="shared" si="1020"/>
        <v/>
      </c>
      <c r="AK147" s="55" t="str">
        <f t="shared" si="1020"/>
        <v/>
      </c>
      <c r="AL147" s="55" t="str">
        <f t="shared" si="1020"/>
        <v/>
      </c>
      <c r="AM147" s="55" t="str">
        <f t="shared" si="1020"/>
        <v/>
      </c>
      <c r="AN147" s="55" t="str">
        <f t="shared" si="1020"/>
        <v/>
      </c>
      <c r="AO147" s="55" t="str">
        <f t="shared" si="1020"/>
        <v/>
      </c>
      <c r="AP147" s="55" t="str">
        <f t="shared" si="1020"/>
        <v/>
      </c>
      <c r="AQ147" s="55" t="str">
        <f t="shared" si="1020"/>
        <v/>
      </c>
      <c r="AR147" s="55" t="str">
        <f t="shared" si="1020"/>
        <v/>
      </c>
      <c r="AS147" s="55" t="str">
        <f t="shared" si="1020"/>
        <v/>
      </c>
      <c r="AT147" s="55" t="str">
        <f t="shared" si="1020"/>
        <v/>
      </c>
      <c r="AU147" s="55" t="str">
        <f t="shared" si="1020"/>
        <v/>
      </c>
      <c r="AV147" s="55" t="str">
        <f t="shared" si="1020"/>
        <v/>
      </c>
      <c r="AW147" s="55" t="str">
        <f t="shared" si="1020"/>
        <v/>
      </c>
      <c r="AX147" s="55" t="str">
        <f t="shared" si="1020"/>
        <v/>
      </c>
      <c r="AY147" s="55" t="str">
        <f t="shared" si="1020"/>
        <v/>
      </c>
      <c r="AZ147" s="55" t="str">
        <f t="shared" si="1020"/>
        <v/>
      </c>
      <c r="BA147" s="55" t="str">
        <f t="shared" si="1020"/>
        <v/>
      </c>
      <c r="BB147" s="55" t="str">
        <f t="shared" si="1020"/>
        <v/>
      </c>
      <c r="BC147" s="55" t="str">
        <f t="shared" si="1020"/>
        <v/>
      </c>
      <c r="BD147" s="55" t="str">
        <f t="shared" si="1020"/>
        <v/>
      </c>
      <c r="BE147" s="55" t="str">
        <f t="shared" si="1020"/>
        <v/>
      </c>
      <c r="BF147" s="55" t="str">
        <f t="shared" si="1020"/>
        <v/>
      </c>
      <c r="BG147" s="55" t="str">
        <f t="shared" si="1020"/>
        <v/>
      </c>
      <c r="BH147" s="55" t="str">
        <f t="shared" si="1020"/>
        <v/>
      </c>
      <c r="BI147" s="55" t="str">
        <f t="shared" si="1020"/>
        <v/>
      </c>
      <c r="BJ147" s="55" t="str">
        <f t="shared" si="1020"/>
        <v/>
      </c>
      <c r="BK147" s="55" t="str">
        <f t="shared" si="1020"/>
        <v/>
      </c>
      <c r="BL147" s="55" t="str">
        <f t="shared" si="1020"/>
        <v/>
      </c>
      <c r="BM147" s="55" t="str">
        <f t="shared" si="1020"/>
        <v/>
      </c>
      <c r="BN147" s="55" t="str">
        <f t="shared" si="1020"/>
        <v/>
      </c>
      <c r="BO147" s="55" t="str">
        <f t="shared" si="1020"/>
        <v/>
      </c>
      <c r="BP147" s="55" t="str">
        <f t="shared" si="1020"/>
        <v/>
      </c>
      <c r="BQ147" s="55" t="str">
        <f t="shared" ref="BQ147:CO147" si="1021">IFERROR(IF($Y$2="DAILY",BP147+1,""),"")</f>
        <v/>
      </c>
      <c r="BR147" s="55" t="str">
        <f t="shared" si="1021"/>
        <v/>
      </c>
      <c r="BS147" s="55" t="str">
        <f t="shared" si="1021"/>
        <v/>
      </c>
      <c r="BT147" s="55" t="str">
        <f t="shared" si="1021"/>
        <v/>
      </c>
      <c r="BU147" s="55" t="str">
        <f t="shared" si="1021"/>
        <v/>
      </c>
      <c r="BV147" s="55" t="str">
        <f t="shared" si="1021"/>
        <v/>
      </c>
      <c r="BW147" s="55" t="str">
        <f t="shared" si="1021"/>
        <v/>
      </c>
      <c r="BX147" s="55" t="str">
        <f t="shared" si="1021"/>
        <v/>
      </c>
      <c r="BY147" s="55" t="str">
        <f t="shared" si="1021"/>
        <v/>
      </c>
      <c r="BZ147" s="55" t="str">
        <f t="shared" si="1021"/>
        <v/>
      </c>
      <c r="CA147" s="55" t="str">
        <f t="shared" si="1021"/>
        <v/>
      </c>
      <c r="CB147" s="55" t="str">
        <f t="shared" si="1021"/>
        <v/>
      </c>
      <c r="CC147" s="55" t="str">
        <f t="shared" si="1021"/>
        <v/>
      </c>
      <c r="CD147" s="55" t="str">
        <f t="shared" si="1021"/>
        <v/>
      </c>
      <c r="CE147" s="55" t="str">
        <f t="shared" si="1021"/>
        <v/>
      </c>
      <c r="CF147" s="55" t="str">
        <f t="shared" si="1021"/>
        <v/>
      </c>
      <c r="CG147" s="55" t="str">
        <f t="shared" si="1021"/>
        <v/>
      </c>
      <c r="CH147" s="55" t="str">
        <f t="shared" si="1021"/>
        <v/>
      </c>
      <c r="CI147" s="55" t="str">
        <f t="shared" si="1021"/>
        <v/>
      </c>
      <c r="CJ147" s="55" t="str">
        <f t="shared" si="1021"/>
        <v/>
      </c>
      <c r="CK147" s="55" t="str">
        <f t="shared" si="1021"/>
        <v/>
      </c>
      <c r="CL147" s="55" t="str">
        <f t="shared" si="1021"/>
        <v/>
      </c>
      <c r="CM147" s="55" t="str">
        <f t="shared" si="1021"/>
        <v/>
      </c>
      <c r="CN147" s="55" t="str">
        <f t="shared" si="1021"/>
        <v/>
      </c>
      <c r="CO147" s="55" t="str">
        <f t="shared" si="1021"/>
        <v/>
      </c>
      <c r="CP147" s="56" t="str">
        <f>IFERROR(IF($Y$2="DAILY",DATE(B145,1,1)-WEEKDAY(DATE(B145,1,1))+39*7,DATE(CR147,1,1)-WEEKDAY(DATE(CR147,1,1))+39*7),"")</f>
        <v/>
      </c>
      <c r="CQ147" s="3"/>
      <c r="CR147" s="3" t="str">
        <f>B37</f>
        <v/>
      </c>
    </row>
    <row r="148" spans="1:96" ht="21" customHeight="1" x14ac:dyDescent="0.25">
      <c r="A148" s="48"/>
      <c r="B148" s="49"/>
      <c r="C148" s="57">
        <f t="shared" ref="C148" si="1022">IF($Y$2="DAILY",4,"")</f>
        <v>4</v>
      </c>
      <c r="D148" s="54" t="str">
        <f t="shared" si="1016"/>
        <v/>
      </c>
      <c r="E148" s="55" t="str">
        <f t="shared" ref="E148:BP148" si="1023">IFERROR(IF($Y$2="DAILY",D148+1,""),"")</f>
        <v/>
      </c>
      <c r="F148" s="55" t="str">
        <f t="shared" si="1023"/>
        <v/>
      </c>
      <c r="G148" s="55" t="str">
        <f t="shared" si="1023"/>
        <v/>
      </c>
      <c r="H148" s="55" t="str">
        <f t="shared" si="1023"/>
        <v/>
      </c>
      <c r="I148" s="55" t="str">
        <f t="shared" si="1023"/>
        <v/>
      </c>
      <c r="J148" s="55" t="str">
        <f t="shared" si="1023"/>
        <v/>
      </c>
      <c r="K148" s="55" t="str">
        <f t="shared" si="1023"/>
        <v/>
      </c>
      <c r="L148" s="55" t="str">
        <f t="shared" si="1023"/>
        <v/>
      </c>
      <c r="M148" s="55" t="str">
        <f t="shared" si="1023"/>
        <v/>
      </c>
      <c r="N148" s="55" t="str">
        <f t="shared" si="1023"/>
        <v/>
      </c>
      <c r="O148" s="55" t="str">
        <f t="shared" si="1023"/>
        <v/>
      </c>
      <c r="P148" s="55" t="str">
        <f t="shared" si="1023"/>
        <v/>
      </c>
      <c r="Q148" s="55" t="str">
        <f t="shared" si="1023"/>
        <v/>
      </c>
      <c r="R148" s="55" t="str">
        <f t="shared" si="1023"/>
        <v/>
      </c>
      <c r="S148" s="55" t="str">
        <f t="shared" si="1023"/>
        <v/>
      </c>
      <c r="T148" s="55" t="str">
        <f t="shared" si="1023"/>
        <v/>
      </c>
      <c r="U148" s="55" t="str">
        <f t="shared" si="1023"/>
        <v/>
      </c>
      <c r="V148" s="55" t="str">
        <f t="shared" si="1023"/>
        <v/>
      </c>
      <c r="W148" s="55" t="str">
        <f t="shared" si="1023"/>
        <v/>
      </c>
      <c r="X148" s="55" t="str">
        <f t="shared" si="1023"/>
        <v/>
      </c>
      <c r="Y148" s="55" t="str">
        <f t="shared" si="1023"/>
        <v/>
      </c>
      <c r="Z148" s="55" t="str">
        <f t="shared" si="1023"/>
        <v/>
      </c>
      <c r="AA148" s="55" t="str">
        <f t="shared" si="1023"/>
        <v/>
      </c>
      <c r="AB148" s="55" t="str">
        <f t="shared" si="1023"/>
        <v/>
      </c>
      <c r="AC148" s="55" t="str">
        <f t="shared" si="1023"/>
        <v/>
      </c>
      <c r="AD148" s="55" t="str">
        <f t="shared" si="1023"/>
        <v/>
      </c>
      <c r="AE148" s="55" t="str">
        <f t="shared" si="1023"/>
        <v/>
      </c>
      <c r="AF148" s="55" t="str">
        <f t="shared" si="1023"/>
        <v/>
      </c>
      <c r="AG148" s="55" t="str">
        <f t="shared" si="1023"/>
        <v/>
      </c>
      <c r="AH148" s="55" t="str">
        <f t="shared" si="1023"/>
        <v/>
      </c>
      <c r="AI148" s="55" t="str">
        <f t="shared" si="1023"/>
        <v/>
      </c>
      <c r="AJ148" s="55" t="str">
        <f t="shared" si="1023"/>
        <v/>
      </c>
      <c r="AK148" s="55" t="str">
        <f t="shared" si="1023"/>
        <v/>
      </c>
      <c r="AL148" s="55" t="str">
        <f t="shared" si="1023"/>
        <v/>
      </c>
      <c r="AM148" s="55" t="str">
        <f t="shared" si="1023"/>
        <v/>
      </c>
      <c r="AN148" s="55" t="str">
        <f t="shared" si="1023"/>
        <v/>
      </c>
      <c r="AO148" s="55" t="str">
        <f t="shared" si="1023"/>
        <v/>
      </c>
      <c r="AP148" s="55" t="str">
        <f t="shared" si="1023"/>
        <v/>
      </c>
      <c r="AQ148" s="55" t="str">
        <f t="shared" si="1023"/>
        <v/>
      </c>
      <c r="AR148" s="55" t="str">
        <f t="shared" si="1023"/>
        <v/>
      </c>
      <c r="AS148" s="55" t="str">
        <f t="shared" si="1023"/>
        <v/>
      </c>
      <c r="AT148" s="55" t="str">
        <f t="shared" si="1023"/>
        <v/>
      </c>
      <c r="AU148" s="55" t="str">
        <f t="shared" si="1023"/>
        <v/>
      </c>
      <c r="AV148" s="55" t="str">
        <f t="shared" si="1023"/>
        <v/>
      </c>
      <c r="AW148" s="55" t="str">
        <f t="shared" si="1023"/>
        <v/>
      </c>
      <c r="AX148" s="55" t="str">
        <f t="shared" si="1023"/>
        <v/>
      </c>
      <c r="AY148" s="55" t="str">
        <f t="shared" si="1023"/>
        <v/>
      </c>
      <c r="AZ148" s="55" t="str">
        <f t="shared" si="1023"/>
        <v/>
      </c>
      <c r="BA148" s="55" t="str">
        <f t="shared" si="1023"/>
        <v/>
      </c>
      <c r="BB148" s="55" t="str">
        <f t="shared" si="1023"/>
        <v/>
      </c>
      <c r="BC148" s="55" t="str">
        <f t="shared" si="1023"/>
        <v/>
      </c>
      <c r="BD148" s="55" t="str">
        <f t="shared" si="1023"/>
        <v/>
      </c>
      <c r="BE148" s="55" t="str">
        <f t="shared" si="1023"/>
        <v/>
      </c>
      <c r="BF148" s="55" t="str">
        <f t="shared" si="1023"/>
        <v/>
      </c>
      <c r="BG148" s="55" t="str">
        <f t="shared" si="1023"/>
        <v/>
      </c>
      <c r="BH148" s="55" t="str">
        <f t="shared" si="1023"/>
        <v/>
      </c>
      <c r="BI148" s="55" t="str">
        <f t="shared" si="1023"/>
        <v/>
      </c>
      <c r="BJ148" s="55" t="str">
        <f t="shared" si="1023"/>
        <v/>
      </c>
      <c r="BK148" s="55" t="str">
        <f t="shared" si="1023"/>
        <v/>
      </c>
      <c r="BL148" s="55" t="str">
        <f t="shared" si="1023"/>
        <v/>
      </c>
      <c r="BM148" s="55" t="str">
        <f t="shared" si="1023"/>
        <v/>
      </c>
      <c r="BN148" s="55" t="str">
        <f t="shared" si="1023"/>
        <v/>
      </c>
      <c r="BO148" s="55" t="str">
        <f t="shared" si="1023"/>
        <v/>
      </c>
      <c r="BP148" s="55" t="str">
        <f t="shared" si="1023"/>
        <v/>
      </c>
      <c r="BQ148" s="55" t="str">
        <f t="shared" ref="BQ148:CO148" si="1024">IFERROR(IF($Y$2="DAILY",BP148+1,""),"")</f>
        <v/>
      </c>
      <c r="BR148" s="55" t="str">
        <f t="shared" si="1024"/>
        <v/>
      </c>
      <c r="BS148" s="55" t="str">
        <f t="shared" si="1024"/>
        <v/>
      </c>
      <c r="BT148" s="55" t="str">
        <f t="shared" si="1024"/>
        <v/>
      </c>
      <c r="BU148" s="55" t="str">
        <f t="shared" si="1024"/>
        <v/>
      </c>
      <c r="BV148" s="55" t="str">
        <f t="shared" si="1024"/>
        <v/>
      </c>
      <c r="BW148" s="55" t="str">
        <f t="shared" si="1024"/>
        <v/>
      </c>
      <c r="BX148" s="55" t="str">
        <f t="shared" si="1024"/>
        <v/>
      </c>
      <c r="BY148" s="55" t="str">
        <f t="shared" si="1024"/>
        <v/>
      </c>
      <c r="BZ148" s="55" t="str">
        <f t="shared" si="1024"/>
        <v/>
      </c>
      <c r="CA148" s="55" t="str">
        <f t="shared" si="1024"/>
        <v/>
      </c>
      <c r="CB148" s="55" t="str">
        <f t="shared" si="1024"/>
        <v/>
      </c>
      <c r="CC148" s="55" t="str">
        <f t="shared" si="1024"/>
        <v/>
      </c>
      <c r="CD148" s="55" t="str">
        <f t="shared" si="1024"/>
        <v/>
      </c>
      <c r="CE148" s="55" t="str">
        <f t="shared" si="1024"/>
        <v/>
      </c>
      <c r="CF148" s="55" t="str">
        <f t="shared" si="1024"/>
        <v/>
      </c>
      <c r="CG148" s="55" t="str">
        <f t="shared" si="1024"/>
        <v/>
      </c>
      <c r="CH148" s="55" t="str">
        <f t="shared" si="1024"/>
        <v/>
      </c>
      <c r="CI148" s="55" t="str">
        <f t="shared" si="1024"/>
        <v/>
      </c>
      <c r="CJ148" s="55" t="str">
        <f t="shared" si="1024"/>
        <v/>
      </c>
      <c r="CK148" s="55" t="str">
        <f t="shared" si="1024"/>
        <v/>
      </c>
      <c r="CL148" s="55" t="str">
        <f t="shared" si="1024"/>
        <v/>
      </c>
      <c r="CM148" s="55" t="str">
        <f t="shared" si="1024"/>
        <v/>
      </c>
      <c r="CN148" s="55" t="str">
        <f t="shared" si="1024"/>
        <v/>
      </c>
      <c r="CO148" s="55" t="str">
        <f t="shared" si="1024"/>
        <v/>
      </c>
      <c r="CP148" s="56" t="str">
        <f>IFERROR(IF($Y$2="DAILY",DATE(B145,1,1)-WEEKDAY(DATE(B145,1,1))+52*7,DATE(CR148,1,1)-WEEKDAY(DATE(CR148,1,1))+52*7),"")</f>
        <v/>
      </c>
      <c r="CQ148" s="3"/>
      <c r="CR148" s="3" t="str">
        <f>B37</f>
        <v/>
      </c>
    </row>
    <row r="149" spans="1:96" ht="21" customHeight="1" x14ac:dyDescent="0.25">
      <c r="A149" s="48"/>
      <c r="B149" s="49"/>
      <c r="C149" s="58"/>
      <c r="D149" s="54" t="str">
        <f>IFERROR(IF($Y$2="DAILY",IF(AND(MONTH(DATE(B145,2,29))=2,WEEKDAY(DATE(B145,1,1))=7),DATE(B145,12,24),""),""),"")</f>
        <v/>
      </c>
      <c r="E149" s="55" t="str">
        <f>IFERROR(IF($Y$2="DAILY",IF(AND(MONTH(DATE(B145,2,29))=2,WEEKDAY(DATE(B145,1,1))=7),DATE(B145,12,25),""),""),"")</f>
        <v/>
      </c>
      <c r="F149" s="55" t="str">
        <f>IFERROR(IF($Y$2="DAILY",IF(AND(MONTH(DATE(B145,2,29))=2,WEEKDAY(DATE(B145,1,1))=7),DATE(B145,12,26),""),""),"")</f>
        <v/>
      </c>
      <c r="G149" s="55" t="str">
        <f>IFERROR(IF($Y$2="DAILY",IF(AND(MONTH(DATE(B145,2,29))=2,WEEKDAY(DATE(B145,1,1))=7),DATE(B145,12,27),""),""),"")</f>
        <v/>
      </c>
      <c r="H149" s="55" t="str">
        <f>IFERROR(IF($Y$2="DAILY",IF(AND(MONTH(DATE(B145,2,29))=2,WEEKDAY(DATE(B145,1,1))=7),DATE(B145,12,28),""),""),"")</f>
        <v/>
      </c>
      <c r="I149" s="55" t="str">
        <f>IFERROR(IF($Y$2="DAILY",IF(AND(MONTH(DATE(B145,2,29))=2,WEEKDAY(DATE(B145,1,1))=7),DATE(B145,12,29),""),""),"")</f>
        <v/>
      </c>
      <c r="J149" s="55" t="str">
        <f>IFERROR(IF($Y$2="DAILY",IF(AND(MONTH(DATE(B145,2,29))=2,WEEKDAY(DATE(B145,1,1))=7),DATE(B145,12,30),""),""),"")</f>
        <v/>
      </c>
      <c r="K149" s="55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56"/>
      <c r="CQ149" s="3"/>
      <c r="CR149" s="3" t="str">
        <f>B37</f>
        <v/>
      </c>
    </row>
    <row r="150" spans="1:96" ht="21" customHeight="1" x14ac:dyDescent="0.25">
      <c r="A150" s="48" t="str">
        <f>IFERROR(IF($Y$2="DAILY","27-28",""),"")</f>
        <v>27-28</v>
      </c>
      <c r="B150" s="49" t="str">
        <f>IFERROR(IF($Y$2="DAILY",$B$10+28,""),"")</f>
        <v/>
      </c>
      <c r="C150" s="57">
        <f t="shared" ref="C150" si="1025">IF($Y$2="DAILY",1,"")</f>
        <v>1</v>
      </c>
      <c r="D150" s="54" t="str">
        <f>IFERROR(IF($Y$2="DAILY",DATE(B150,1,1)-WEEKDAY(DATE(B150,1,1),1)+1,""),"")</f>
        <v/>
      </c>
      <c r="E150" s="55" t="str">
        <f>IFERROR(IF($Y$2="DAILY",DATE(B150,1,1)-WEEKDAY(DATE(B150,1,1),1)+2,""),"")</f>
        <v/>
      </c>
      <c r="F150" s="55" t="str">
        <f>IFERROR(IF($Y$2="DAILY",DATE(B150,1,1)-WEEKDAY(DATE(B150,1,1),1)+3,""),"")</f>
        <v/>
      </c>
      <c r="G150" s="55" t="str">
        <f>IFERROR(IF($Y$2="DAILY",DATE(B150,1,1)-WEEKDAY(DATE(B150,1,1),1)+4,""),"")</f>
        <v/>
      </c>
      <c r="H150" s="55" t="str">
        <f>IFERROR(IF($Y$2="DAILY",DATE(B150,1,1)-WEEKDAY(DATE(B150,1,1),1)+5,""),"")</f>
        <v/>
      </c>
      <c r="I150" s="55" t="str">
        <f>IFERROR(IF($Y$2="DAILY",DATE(B150,1,1)-WEEKDAY(DATE(B150,1,1),1)+6,""),"")</f>
        <v/>
      </c>
      <c r="J150" s="55" t="str">
        <f>IFERROR(IF($Y$2="DAILY",DATE(B150,1,1)-WEEKDAY(DATE(B150,1,1),1)+7,""),"")</f>
        <v/>
      </c>
      <c r="K150" s="55" t="str">
        <f t="shared" ref="K150:BV150" si="1026">IFERROR(IF($Y$2="DAILY",J150+1,""),"")</f>
        <v/>
      </c>
      <c r="L150" s="55" t="str">
        <f t="shared" si="1026"/>
        <v/>
      </c>
      <c r="M150" s="55" t="str">
        <f t="shared" si="1026"/>
        <v/>
      </c>
      <c r="N150" s="55" t="str">
        <f t="shared" si="1026"/>
        <v/>
      </c>
      <c r="O150" s="55" t="str">
        <f t="shared" si="1026"/>
        <v/>
      </c>
      <c r="P150" s="55" t="str">
        <f t="shared" si="1026"/>
        <v/>
      </c>
      <c r="Q150" s="55" t="str">
        <f t="shared" si="1026"/>
        <v/>
      </c>
      <c r="R150" s="55" t="str">
        <f t="shared" si="1026"/>
        <v/>
      </c>
      <c r="S150" s="55" t="str">
        <f t="shared" si="1026"/>
        <v/>
      </c>
      <c r="T150" s="55" t="str">
        <f t="shared" si="1026"/>
        <v/>
      </c>
      <c r="U150" s="55" t="str">
        <f t="shared" si="1026"/>
        <v/>
      </c>
      <c r="V150" s="55" t="str">
        <f t="shared" si="1026"/>
        <v/>
      </c>
      <c r="W150" s="55" t="str">
        <f t="shared" si="1026"/>
        <v/>
      </c>
      <c r="X150" s="55" t="str">
        <f t="shared" si="1026"/>
        <v/>
      </c>
      <c r="Y150" s="55" t="str">
        <f t="shared" si="1026"/>
        <v/>
      </c>
      <c r="Z150" s="55" t="str">
        <f t="shared" si="1026"/>
        <v/>
      </c>
      <c r="AA150" s="55" t="str">
        <f t="shared" si="1026"/>
        <v/>
      </c>
      <c r="AB150" s="55" t="str">
        <f t="shared" si="1026"/>
        <v/>
      </c>
      <c r="AC150" s="55" t="str">
        <f t="shared" si="1026"/>
        <v/>
      </c>
      <c r="AD150" s="55" t="str">
        <f t="shared" si="1026"/>
        <v/>
      </c>
      <c r="AE150" s="55" t="str">
        <f t="shared" si="1026"/>
        <v/>
      </c>
      <c r="AF150" s="55" t="str">
        <f t="shared" si="1026"/>
        <v/>
      </c>
      <c r="AG150" s="55" t="str">
        <f t="shared" si="1026"/>
        <v/>
      </c>
      <c r="AH150" s="55" t="str">
        <f t="shared" si="1026"/>
        <v/>
      </c>
      <c r="AI150" s="55" t="str">
        <f t="shared" si="1026"/>
        <v/>
      </c>
      <c r="AJ150" s="55" t="str">
        <f t="shared" si="1026"/>
        <v/>
      </c>
      <c r="AK150" s="55" t="str">
        <f t="shared" si="1026"/>
        <v/>
      </c>
      <c r="AL150" s="55" t="str">
        <f t="shared" si="1026"/>
        <v/>
      </c>
      <c r="AM150" s="55" t="str">
        <f t="shared" si="1026"/>
        <v/>
      </c>
      <c r="AN150" s="55" t="str">
        <f t="shared" si="1026"/>
        <v/>
      </c>
      <c r="AO150" s="55" t="str">
        <f t="shared" si="1026"/>
        <v/>
      </c>
      <c r="AP150" s="55" t="str">
        <f t="shared" si="1026"/>
        <v/>
      </c>
      <c r="AQ150" s="55" t="str">
        <f t="shared" si="1026"/>
        <v/>
      </c>
      <c r="AR150" s="55" t="str">
        <f t="shared" si="1026"/>
        <v/>
      </c>
      <c r="AS150" s="55" t="str">
        <f t="shared" si="1026"/>
        <v/>
      </c>
      <c r="AT150" s="55" t="str">
        <f t="shared" si="1026"/>
        <v/>
      </c>
      <c r="AU150" s="55" t="str">
        <f t="shared" si="1026"/>
        <v/>
      </c>
      <c r="AV150" s="55" t="str">
        <f t="shared" si="1026"/>
        <v/>
      </c>
      <c r="AW150" s="55" t="str">
        <f t="shared" si="1026"/>
        <v/>
      </c>
      <c r="AX150" s="55" t="str">
        <f t="shared" si="1026"/>
        <v/>
      </c>
      <c r="AY150" s="55" t="str">
        <f t="shared" si="1026"/>
        <v/>
      </c>
      <c r="AZ150" s="55" t="str">
        <f t="shared" si="1026"/>
        <v/>
      </c>
      <c r="BA150" s="55" t="str">
        <f t="shared" si="1026"/>
        <v/>
      </c>
      <c r="BB150" s="55" t="str">
        <f t="shared" si="1026"/>
        <v/>
      </c>
      <c r="BC150" s="55" t="str">
        <f t="shared" si="1026"/>
        <v/>
      </c>
      <c r="BD150" s="55" t="str">
        <f t="shared" si="1026"/>
        <v/>
      </c>
      <c r="BE150" s="55" t="str">
        <f t="shared" si="1026"/>
        <v/>
      </c>
      <c r="BF150" s="55" t="str">
        <f t="shared" si="1026"/>
        <v/>
      </c>
      <c r="BG150" s="55" t="str">
        <f t="shared" si="1026"/>
        <v/>
      </c>
      <c r="BH150" s="55" t="str">
        <f t="shared" si="1026"/>
        <v/>
      </c>
      <c r="BI150" s="55" t="str">
        <f t="shared" si="1026"/>
        <v/>
      </c>
      <c r="BJ150" s="55" t="str">
        <f t="shared" si="1026"/>
        <v/>
      </c>
      <c r="BK150" s="55" t="str">
        <f t="shared" si="1026"/>
        <v/>
      </c>
      <c r="BL150" s="55" t="str">
        <f t="shared" si="1026"/>
        <v/>
      </c>
      <c r="BM150" s="55" t="str">
        <f t="shared" si="1026"/>
        <v/>
      </c>
      <c r="BN150" s="55" t="str">
        <f t="shared" si="1026"/>
        <v/>
      </c>
      <c r="BO150" s="55" t="str">
        <f t="shared" si="1026"/>
        <v/>
      </c>
      <c r="BP150" s="55" t="str">
        <f t="shared" si="1026"/>
        <v/>
      </c>
      <c r="BQ150" s="55" t="str">
        <f t="shared" si="1026"/>
        <v/>
      </c>
      <c r="BR150" s="55" t="str">
        <f t="shared" si="1026"/>
        <v/>
      </c>
      <c r="BS150" s="55" t="str">
        <f t="shared" si="1026"/>
        <v/>
      </c>
      <c r="BT150" s="55" t="str">
        <f t="shared" si="1026"/>
        <v/>
      </c>
      <c r="BU150" s="55" t="str">
        <f t="shared" si="1026"/>
        <v/>
      </c>
      <c r="BV150" s="55" t="str">
        <f t="shared" si="1026"/>
        <v/>
      </c>
      <c r="BW150" s="55" t="str">
        <f t="shared" ref="BW150:CO150" si="1027">IFERROR(IF($Y$2="DAILY",BV150+1,""),"")</f>
        <v/>
      </c>
      <c r="BX150" s="55" t="str">
        <f t="shared" si="1027"/>
        <v/>
      </c>
      <c r="BY150" s="55" t="str">
        <f t="shared" si="1027"/>
        <v/>
      </c>
      <c r="BZ150" s="55" t="str">
        <f t="shared" si="1027"/>
        <v/>
      </c>
      <c r="CA150" s="55" t="str">
        <f t="shared" si="1027"/>
        <v/>
      </c>
      <c r="CB150" s="55" t="str">
        <f t="shared" si="1027"/>
        <v/>
      </c>
      <c r="CC150" s="55" t="str">
        <f t="shared" si="1027"/>
        <v/>
      </c>
      <c r="CD150" s="55" t="str">
        <f t="shared" si="1027"/>
        <v/>
      </c>
      <c r="CE150" s="55" t="str">
        <f t="shared" si="1027"/>
        <v/>
      </c>
      <c r="CF150" s="55" t="str">
        <f t="shared" si="1027"/>
        <v/>
      </c>
      <c r="CG150" s="55" t="str">
        <f t="shared" si="1027"/>
        <v/>
      </c>
      <c r="CH150" s="55" t="str">
        <f t="shared" si="1027"/>
        <v/>
      </c>
      <c r="CI150" s="55" t="str">
        <f t="shared" si="1027"/>
        <v/>
      </c>
      <c r="CJ150" s="55" t="str">
        <f t="shared" si="1027"/>
        <v/>
      </c>
      <c r="CK150" s="55" t="str">
        <f t="shared" si="1027"/>
        <v/>
      </c>
      <c r="CL150" s="55" t="str">
        <f t="shared" si="1027"/>
        <v/>
      </c>
      <c r="CM150" s="55" t="str">
        <f t="shared" si="1027"/>
        <v/>
      </c>
      <c r="CN150" s="55" t="str">
        <f t="shared" si="1027"/>
        <v/>
      </c>
      <c r="CO150" s="55" t="str">
        <f t="shared" si="1027"/>
        <v/>
      </c>
      <c r="CP150" s="56" t="str">
        <f>IFERROR(IF($Y$2="DAILY",DATE(B150,1,1)-WEEKDAY(DATE(B150,1,1))+13*7,DATE(CR150,1,1)-WEEKDAY(DATE(CR150,1,1))+13*7),"")</f>
        <v/>
      </c>
      <c r="CQ150" s="3"/>
      <c r="CR150" s="3" t="str">
        <f>B38</f>
        <v/>
      </c>
    </row>
    <row r="151" spans="1:96" ht="21" customHeight="1" x14ac:dyDescent="0.25">
      <c r="A151" s="48"/>
      <c r="B151" s="61"/>
      <c r="C151" s="57">
        <f t="shared" ref="C151" si="1028">IF($Y$2="DAILY",2,"")</f>
        <v>2</v>
      </c>
      <c r="D151" s="54" t="str">
        <f t="shared" ref="D151:D153" si="1029">IFERROR(IF($Y$2="DAILY",CP150+1,""),"")</f>
        <v/>
      </c>
      <c r="E151" s="55" t="str">
        <f t="shared" ref="E151:BP151" si="1030">IFERROR(IF($Y$2="DAILY",D151+1,""),"")</f>
        <v/>
      </c>
      <c r="F151" s="55" t="str">
        <f t="shared" si="1030"/>
        <v/>
      </c>
      <c r="G151" s="55" t="str">
        <f t="shared" si="1030"/>
        <v/>
      </c>
      <c r="H151" s="55" t="str">
        <f t="shared" si="1030"/>
        <v/>
      </c>
      <c r="I151" s="55" t="str">
        <f t="shared" si="1030"/>
        <v/>
      </c>
      <c r="J151" s="55" t="str">
        <f t="shared" si="1030"/>
        <v/>
      </c>
      <c r="K151" s="55" t="str">
        <f t="shared" si="1030"/>
        <v/>
      </c>
      <c r="L151" s="55" t="str">
        <f t="shared" si="1030"/>
        <v/>
      </c>
      <c r="M151" s="55" t="str">
        <f t="shared" si="1030"/>
        <v/>
      </c>
      <c r="N151" s="55" t="str">
        <f t="shared" si="1030"/>
        <v/>
      </c>
      <c r="O151" s="55" t="str">
        <f t="shared" si="1030"/>
        <v/>
      </c>
      <c r="P151" s="55" t="str">
        <f t="shared" si="1030"/>
        <v/>
      </c>
      <c r="Q151" s="55" t="str">
        <f t="shared" si="1030"/>
        <v/>
      </c>
      <c r="R151" s="55" t="str">
        <f t="shared" si="1030"/>
        <v/>
      </c>
      <c r="S151" s="55" t="str">
        <f t="shared" si="1030"/>
        <v/>
      </c>
      <c r="T151" s="55" t="str">
        <f t="shared" si="1030"/>
        <v/>
      </c>
      <c r="U151" s="55" t="str">
        <f t="shared" si="1030"/>
        <v/>
      </c>
      <c r="V151" s="55" t="str">
        <f t="shared" si="1030"/>
        <v/>
      </c>
      <c r="W151" s="55" t="str">
        <f t="shared" si="1030"/>
        <v/>
      </c>
      <c r="X151" s="55" t="str">
        <f t="shared" si="1030"/>
        <v/>
      </c>
      <c r="Y151" s="55" t="str">
        <f t="shared" si="1030"/>
        <v/>
      </c>
      <c r="Z151" s="55" t="str">
        <f t="shared" si="1030"/>
        <v/>
      </c>
      <c r="AA151" s="55" t="str">
        <f t="shared" si="1030"/>
        <v/>
      </c>
      <c r="AB151" s="55" t="str">
        <f t="shared" si="1030"/>
        <v/>
      </c>
      <c r="AC151" s="55" t="str">
        <f t="shared" si="1030"/>
        <v/>
      </c>
      <c r="AD151" s="55" t="str">
        <f t="shared" si="1030"/>
        <v/>
      </c>
      <c r="AE151" s="55" t="str">
        <f t="shared" si="1030"/>
        <v/>
      </c>
      <c r="AF151" s="55" t="str">
        <f t="shared" si="1030"/>
        <v/>
      </c>
      <c r="AG151" s="55" t="str">
        <f t="shared" si="1030"/>
        <v/>
      </c>
      <c r="AH151" s="55" t="str">
        <f t="shared" si="1030"/>
        <v/>
      </c>
      <c r="AI151" s="55" t="str">
        <f t="shared" si="1030"/>
        <v/>
      </c>
      <c r="AJ151" s="55" t="str">
        <f t="shared" si="1030"/>
        <v/>
      </c>
      <c r="AK151" s="55" t="str">
        <f t="shared" si="1030"/>
        <v/>
      </c>
      <c r="AL151" s="55" t="str">
        <f t="shared" si="1030"/>
        <v/>
      </c>
      <c r="AM151" s="55" t="str">
        <f t="shared" si="1030"/>
        <v/>
      </c>
      <c r="AN151" s="55" t="str">
        <f t="shared" si="1030"/>
        <v/>
      </c>
      <c r="AO151" s="55" t="str">
        <f t="shared" si="1030"/>
        <v/>
      </c>
      <c r="AP151" s="55" t="str">
        <f t="shared" si="1030"/>
        <v/>
      </c>
      <c r="AQ151" s="55" t="str">
        <f t="shared" si="1030"/>
        <v/>
      </c>
      <c r="AR151" s="55" t="str">
        <f t="shared" si="1030"/>
        <v/>
      </c>
      <c r="AS151" s="55" t="str">
        <f t="shared" si="1030"/>
        <v/>
      </c>
      <c r="AT151" s="55" t="str">
        <f t="shared" si="1030"/>
        <v/>
      </c>
      <c r="AU151" s="55" t="str">
        <f t="shared" si="1030"/>
        <v/>
      </c>
      <c r="AV151" s="55" t="str">
        <f t="shared" si="1030"/>
        <v/>
      </c>
      <c r="AW151" s="55" t="str">
        <f t="shared" si="1030"/>
        <v/>
      </c>
      <c r="AX151" s="55" t="str">
        <f t="shared" si="1030"/>
        <v/>
      </c>
      <c r="AY151" s="55" t="str">
        <f t="shared" si="1030"/>
        <v/>
      </c>
      <c r="AZ151" s="55" t="str">
        <f t="shared" si="1030"/>
        <v/>
      </c>
      <c r="BA151" s="55" t="str">
        <f t="shared" si="1030"/>
        <v/>
      </c>
      <c r="BB151" s="55" t="str">
        <f t="shared" si="1030"/>
        <v/>
      </c>
      <c r="BC151" s="55" t="str">
        <f t="shared" si="1030"/>
        <v/>
      </c>
      <c r="BD151" s="55" t="str">
        <f t="shared" si="1030"/>
        <v/>
      </c>
      <c r="BE151" s="55" t="str">
        <f t="shared" si="1030"/>
        <v/>
      </c>
      <c r="BF151" s="55" t="str">
        <f t="shared" si="1030"/>
        <v/>
      </c>
      <c r="BG151" s="55" t="str">
        <f t="shared" si="1030"/>
        <v/>
      </c>
      <c r="BH151" s="55" t="str">
        <f t="shared" si="1030"/>
        <v/>
      </c>
      <c r="BI151" s="55" t="str">
        <f t="shared" si="1030"/>
        <v/>
      </c>
      <c r="BJ151" s="55" t="str">
        <f t="shared" si="1030"/>
        <v/>
      </c>
      <c r="BK151" s="55" t="str">
        <f t="shared" si="1030"/>
        <v/>
      </c>
      <c r="BL151" s="55" t="str">
        <f t="shared" si="1030"/>
        <v/>
      </c>
      <c r="BM151" s="55" t="str">
        <f t="shared" si="1030"/>
        <v/>
      </c>
      <c r="BN151" s="55" t="str">
        <f t="shared" si="1030"/>
        <v/>
      </c>
      <c r="BO151" s="55" t="str">
        <f t="shared" si="1030"/>
        <v/>
      </c>
      <c r="BP151" s="55" t="str">
        <f t="shared" si="1030"/>
        <v/>
      </c>
      <c r="BQ151" s="55" t="str">
        <f t="shared" ref="BQ151:CO151" si="1031">IFERROR(IF($Y$2="DAILY",BP151+1,""),"")</f>
        <v/>
      </c>
      <c r="BR151" s="55" t="str">
        <f t="shared" si="1031"/>
        <v/>
      </c>
      <c r="BS151" s="55" t="str">
        <f t="shared" si="1031"/>
        <v/>
      </c>
      <c r="BT151" s="55" t="str">
        <f t="shared" si="1031"/>
        <v/>
      </c>
      <c r="BU151" s="55" t="str">
        <f t="shared" si="1031"/>
        <v/>
      </c>
      <c r="BV151" s="55" t="str">
        <f t="shared" si="1031"/>
        <v/>
      </c>
      <c r="BW151" s="55" t="str">
        <f t="shared" si="1031"/>
        <v/>
      </c>
      <c r="BX151" s="55" t="str">
        <f t="shared" si="1031"/>
        <v/>
      </c>
      <c r="BY151" s="55" t="str">
        <f t="shared" si="1031"/>
        <v/>
      </c>
      <c r="BZ151" s="55" t="str">
        <f t="shared" si="1031"/>
        <v/>
      </c>
      <c r="CA151" s="55" t="str">
        <f t="shared" si="1031"/>
        <v/>
      </c>
      <c r="CB151" s="55" t="str">
        <f t="shared" si="1031"/>
        <v/>
      </c>
      <c r="CC151" s="55" t="str">
        <f t="shared" si="1031"/>
        <v/>
      </c>
      <c r="CD151" s="55" t="str">
        <f t="shared" si="1031"/>
        <v/>
      </c>
      <c r="CE151" s="55" t="str">
        <f t="shared" si="1031"/>
        <v/>
      </c>
      <c r="CF151" s="55" t="str">
        <f t="shared" si="1031"/>
        <v/>
      </c>
      <c r="CG151" s="55" t="str">
        <f t="shared" si="1031"/>
        <v/>
      </c>
      <c r="CH151" s="55" t="str">
        <f t="shared" si="1031"/>
        <v/>
      </c>
      <c r="CI151" s="55" t="str">
        <f t="shared" si="1031"/>
        <v/>
      </c>
      <c r="CJ151" s="55" t="str">
        <f t="shared" si="1031"/>
        <v/>
      </c>
      <c r="CK151" s="55" t="str">
        <f t="shared" si="1031"/>
        <v/>
      </c>
      <c r="CL151" s="55" t="str">
        <f t="shared" si="1031"/>
        <v/>
      </c>
      <c r="CM151" s="55" t="str">
        <f t="shared" si="1031"/>
        <v/>
      </c>
      <c r="CN151" s="55" t="str">
        <f t="shared" si="1031"/>
        <v/>
      </c>
      <c r="CO151" s="55" t="str">
        <f t="shared" si="1031"/>
        <v/>
      </c>
      <c r="CP151" s="56" t="str">
        <f>IFERROR(IF($Y$2="DAILY",DATE(B150,1,1)-WEEKDAY(DATE(B150,1,1))+26*7,DATE(CR151,1,1)-WEEKDAY(DATE(CR151,1,1))+26*7),"")</f>
        <v/>
      </c>
      <c r="CQ151" s="3"/>
      <c r="CR151" s="3" t="str">
        <f>B38</f>
        <v/>
      </c>
    </row>
    <row r="152" spans="1:96" ht="21" customHeight="1" x14ac:dyDescent="0.25">
      <c r="A152" s="48"/>
      <c r="B152" s="49"/>
      <c r="C152" s="57">
        <f t="shared" ref="C152" si="1032">IF($Y$2="DAILY",3,"")</f>
        <v>3</v>
      </c>
      <c r="D152" s="54" t="str">
        <f t="shared" si="1029"/>
        <v/>
      </c>
      <c r="E152" s="55" t="str">
        <f t="shared" ref="E152:BP152" si="1033">IFERROR(IF($Y$2="DAILY",D152+1,""),"")</f>
        <v/>
      </c>
      <c r="F152" s="55" t="str">
        <f t="shared" si="1033"/>
        <v/>
      </c>
      <c r="G152" s="55" t="str">
        <f t="shared" si="1033"/>
        <v/>
      </c>
      <c r="H152" s="55" t="str">
        <f t="shared" si="1033"/>
        <v/>
      </c>
      <c r="I152" s="55" t="str">
        <f t="shared" si="1033"/>
        <v/>
      </c>
      <c r="J152" s="55" t="str">
        <f t="shared" si="1033"/>
        <v/>
      </c>
      <c r="K152" s="55" t="str">
        <f t="shared" si="1033"/>
        <v/>
      </c>
      <c r="L152" s="55" t="str">
        <f t="shared" si="1033"/>
        <v/>
      </c>
      <c r="M152" s="55" t="str">
        <f t="shared" si="1033"/>
        <v/>
      </c>
      <c r="N152" s="55" t="str">
        <f t="shared" si="1033"/>
        <v/>
      </c>
      <c r="O152" s="55" t="str">
        <f t="shared" si="1033"/>
        <v/>
      </c>
      <c r="P152" s="55" t="str">
        <f t="shared" si="1033"/>
        <v/>
      </c>
      <c r="Q152" s="55" t="str">
        <f t="shared" si="1033"/>
        <v/>
      </c>
      <c r="R152" s="55" t="str">
        <f t="shared" si="1033"/>
        <v/>
      </c>
      <c r="S152" s="55" t="str">
        <f t="shared" si="1033"/>
        <v/>
      </c>
      <c r="T152" s="55" t="str">
        <f t="shared" si="1033"/>
        <v/>
      </c>
      <c r="U152" s="55" t="str">
        <f t="shared" si="1033"/>
        <v/>
      </c>
      <c r="V152" s="55" t="str">
        <f t="shared" si="1033"/>
        <v/>
      </c>
      <c r="W152" s="55" t="str">
        <f t="shared" si="1033"/>
        <v/>
      </c>
      <c r="X152" s="55" t="str">
        <f t="shared" si="1033"/>
        <v/>
      </c>
      <c r="Y152" s="55" t="str">
        <f t="shared" si="1033"/>
        <v/>
      </c>
      <c r="Z152" s="55" t="str">
        <f t="shared" si="1033"/>
        <v/>
      </c>
      <c r="AA152" s="55" t="str">
        <f t="shared" si="1033"/>
        <v/>
      </c>
      <c r="AB152" s="55" t="str">
        <f t="shared" si="1033"/>
        <v/>
      </c>
      <c r="AC152" s="55" t="str">
        <f t="shared" si="1033"/>
        <v/>
      </c>
      <c r="AD152" s="55" t="str">
        <f t="shared" si="1033"/>
        <v/>
      </c>
      <c r="AE152" s="55" t="str">
        <f t="shared" si="1033"/>
        <v/>
      </c>
      <c r="AF152" s="55" t="str">
        <f t="shared" si="1033"/>
        <v/>
      </c>
      <c r="AG152" s="55" t="str">
        <f t="shared" si="1033"/>
        <v/>
      </c>
      <c r="AH152" s="55" t="str">
        <f t="shared" si="1033"/>
        <v/>
      </c>
      <c r="AI152" s="55" t="str">
        <f t="shared" si="1033"/>
        <v/>
      </c>
      <c r="AJ152" s="55" t="str">
        <f t="shared" si="1033"/>
        <v/>
      </c>
      <c r="AK152" s="55" t="str">
        <f t="shared" si="1033"/>
        <v/>
      </c>
      <c r="AL152" s="55" t="str">
        <f t="shared" si="1033"/>
        <v/>
      </c>
      <c r="AM152" s="55" t="str">
        <f t="shared" si="1033"/>
        <v/>
      </c>
      <c r="AN152" s="55" t="str">
        <f t="shared" si="1033"/>
        <v/>
      </c>
      <c r="AO152" s="55" t="str">
        <f t="shared" si="1033"/>
        <v/>
      </c>
      <c r="AP152" s="55" t="str">
        <f t="shared" si="1033"/>
        <v/>
      </c>
      <c r="AQ152" s="55" t="str">
        <f t="shared" si="1033"/>
        <v/>
      </c>
      <c r="AR152" s="55" t="str">
        <f t="shared" si="1033"/>
        <v/>
      </c>
      <c r="AS152" s="55" t="str">
        <f t="shared" si="1033"/>
        <v/>
      </c>
      <c r="AT152" s="55" t="str">
        <f t="shared" si="1033"/>
        <v/>
      </c>
      <c r="AU152" s="55" t="str">
        <f t="shared" si="1033"/>
        <v/>
      </c>
      <c r="AV152" s="55" t="str">
        <f t="shared" si="1033"/>
        <v/>
      </c>
      <c r="AW152" s="55" t="str">
        <f t="shared" si="1033"/>
        <v/>
      </c>
      <c r="AX152" s="55" t="str">
        <f t="shared" si="1033"/>
        <v/>
      </c>
      <c r="AY152" s="55" t="str">
        <f t="shared" si="1033"/>
        <v/>
      </c>
      <c r="AZ152" s="55" t="str">
        <f t="shared" si="1033"/>
        <v/>
      </c>
      <c r="BA152" s="55" t="str">
        <f t="shared" si="1033"/>
        <v/>
      </c>
      <c r="BB152" s="55" t="str">
        <f t="shared" si="1033"/>
        <v/>
      </c>
      <c r="BC152" s="55" t="str">
        <f t="shared" si="1033"/>
        <v/>
      </c>
      <c r="BD152" s="55" t="str">
        <f t="shared" si="1033"/>
        <v/>
      </c>
      <c r="BE152" s="55" t="str">
        <f t="shared" si="1033"/>
        <v/>
      </c>
      <c r="BF152" s="55" t="str">
        <f t="shared" si="1033"/>
        <v/>
      </c>
      <c r="BG152" s="55" t="str">
        <f t="shared" si="1033"/>
        <v/>
      </c>
      <c r="BH152" s="55" t="str">
        <f t="shared" si="1033"/>
        <v/>
      </c>
      <c r="BI152" s="55" t="str">
        <f t="shared" si="1033"/>
        <v/>
      </c>
      <c r="BJ152" s="55" t="str">
        <f t="shared" si="1033"/>
        <v/>
      </c>
      <c r="BK152" s="55" t="str">
        <f t="shared" si="1033"/>
        <v/>
      </c>
      <c r="BL152" s="55" t="str">
        <f t="shared" si="1033"/>
        <v/>
      </c>
      <c r="BM152" s="55" t="str">
        <f t="shared" si="1033"/>
        <v/>
      </c>
      <c r="BN152" s="55" t="str">
        <f t="shared" si="1033"/>
        <v/>
      </c>
      <c r="BO152" s="55" t="str">
        <f t="shared" si="1033"/>
        <v/>
      </c>
      <c r="BP152" s="55" t="str">
        <f t="shared" si="1033"/>
        <v/>
      </c>
      <c r="BQ152" s="55" t="str">
        <f t="shared" ref="BQ152:CO152" si="1034">IFERROR(IF($Y$2="DAILY",BP152+1,""),"")</f>
        <v/>
      </c>
      <c r="BR152" s="55" t="str">
        <f t="shared" si="1034"/>
        <v/>
      </c>
      <c r="BS152" s="55" t="str">
        <f t="shared" si="1034"/>
        <v/>
      </c>
      <c r="BT152" s="55" t="str">
        <f t="shared" si="1034"/>
        <v/>
      </c>
      <c r="BU152" s="55" t="str">
        <f t="shared" si="1034"/>
        <v/>
      </c>
      <c r="BV152" s="55" t="str">
        <f t="shared" si="1034"/>
        <v/>
      </c>
      <c r="BW152" s="55" t="str">
        <f t="shared" si="1034"/>
        <v/>
      </c>
      <c r="BX152" s="55" t="str">
        <f t="shared" si="1034"/>
        <v/>
      </c>
      <c r="BY152" s="55" t="str">
        <f t="shared" si="1034"/>
        <v/>
      </c>
      <c r="BZ152" s="55" t="str">
        <f t="shared" si="1034"/>
        <v/>
      </c>
      <c r="CA152" s="55" t="str">
        <f t="shared" si="1034"/>
        <v/>
      </c>
      <c r="CB152" s="55" t="str">
        <f t="shared" si="1034"/>
        <v/>
      </c>
      <c r="CC152" s="55" t="str">
        <f t="shared" si="1034"/>
        <v/>
      </c>
      <c r="CD152" s="55" t="str">
        <f t="shared" si="1034"/>
        <v/>
      </c>
      <c r="CE152" s="55" t="str">
        <f t="shared" si="1034"/>
        <v/>
      </c>
      <c r="CF152" s="55" t="str">
        <f t="shared" si="1034"/>
        <v/>
      </c>
      <c r="CG152" s="55" t="str">
        <f t="shared" si="1034"/>
        <v/>
      </c>
      <c r="CH152" s="55" t="str">
        <f t="shared" si="1034"/>
        <v/>
      </c>
      <c r="CI152" s="55" t="str">
        <f t="shared" si="1034"/>
        <v/>
      </c>
      <c r="CJ152" s="55" t="str">
        <f t="shared" si="1034"/>
        <v/>
      </c>
      <c r="CK152" s="55" t="str">
        <f t="shared" si="1034"/>
        <v/>
      </c>
      <c r="CL152" s="55" t="str">
        <f t="shared" si="1034"/>
        <v/>
      </c>
      <c r="CM152" s="55" t="str">
        <f t="shared" si="1034"/>
        <v/>
      </c>
      <c r="CN152" s="55" t="str">
        <f t="shared" si="1034"/>
        <v/>
      </c>
      <c r="CO152" s="55" t="str">
        <f t="shared" si="1034"/>
        <v/>
      </c>
      <c r="CP152" s="56" t="str">
        <f>IFERROR(IF($Y$2="DAILY",DATE(B150,1,1)-WEEKDAY(DATE(B150,1,1))+39*7,DATE(CR152,1,1)-WEEKDAY(DATE(CR152,1,1))+39*7),"")</f>
        <v/>
      </c>
      <c r="CQ152" s="3"/>
      <c r="CR152" s="3" t="str">
        <f>B38</f>
        <v/>
      </c>
    </row>
    <row r="153" spans="1:96" ht="21" customHeight="1" x14ac:dyDescent="0.25">
      <c r="A153" s="48"/>
      <c r="B153" s="49"/>
      <c r="C153" s="57">
        <f t="shared" ref="C153" si="1035">IF($Y$2="DAILY",4,"")</f>
        <v>4</v>
      </c>
      <c r="D153" s="54" t="str">
        <f t="shared" si="1029"/>
        <v/>
      </c>
      <c r="E153" s="55" t="str">
        <f t="shared" ref="E153:BP153" si="1036">IFERROR(IF($Y$2="DAILY",D153+1,""),"")</f>
        <v/>
      </c>
      <c r="F153" s="55" t="str">
        <f t="shared" si="1036"/>
        <v/>
      </c>
      <c r="G153" s="55" t="str">
        <f t="shared" si="1036"/>
        <v/>
      </c>
      <c r="H153" s="55" t="str">
        <f t="shared" si="1036"/>
        <v/>
      </c>
      <c r="I153" s="55" t="str">
        <f t="shared" si="1036"/>
        <v/>
      </c>
      <c r="J153" s="55" t="str">
        <f t="shared" si="1036"/>
        <v/>
      </c>
      <c r="K153" s="55" t="str">
        <f t="shared" si="1036"/>
        <v/>
      </c>
      <c r="L153" s="55" t="str">
        <f t="shared" si="1036"/>
        <v/>
      </c>
      <c r="M153" s="55" t="str">
        <f t="shared" si="1036"/>
        <v/>
      </c>
      <c r="N153" s="55" t="str">
        <f t="shared" si="1036"/>
        <v/>
      </c>
      <c r="O153" s="55" t="str">
        <f t="shared" si="1036"/>
        <v/>
      </c>
      <c r="P153" s="55" t="str">
        <f t="shared" si="1036"/>
        <v/>
      </c>
      <c r="Q153" s="55" t="str">
        <f t="shared" si="1036"/>
        <v/>
      </c>
      <c r="R153" s="55" t="str">
        <f t="shared" si="1036"/>
        <v/>
      </c>
      <c r="S153" s="55" t="str">
        <f t="shared" si="1036"/>
        <v/>
      </c>
      <c r="T153" s="55" t="str">
        <f t="shared" si="1036"/>
        <v/>
      </c>
      <c r="U153" s="55" t="str">
        <f t="shared" si="1036"/>
        <v/>
      </c>
      <c r="V153" s="55" t="str">
        <f t="shared" si="1036"/>
        <v/>
      </c>
      <c r="W153" s="55" t="str">
        <f t="shared" si="1036"/>
        <v/>
      </c>
      <c r="X153" s="55" t="str">
        <f t="shared" si="1036"/>
        <v/>
      </c>
      <c r="Y153" s="55" t="str">
        <f t="shared" si="1036"/>
        <v/>
      </c>
      <c r="Z153" s="55" t="str">
        <f t="shared" si="1036"/>
        <v/>
      </c>
      <c r="AA153" s="55" t="str">
        <f t="shared" si="1036"/>
        <v/>
      </c>
      <c r="AB153" s="55" t="str">
        <f t="shared" si="1036"/>
        <v/>
      </c>
      <c r="AC153" s="55" t="str">
        <f t="shared" si="1036"/>
        <v/>
      </c>
      <c r="AD153" s="55" t="str">
        <f t="shared" si="1036"/>
        <v/>
      </c>
      <c r="AE153" s="55" t="str">
        <f t="shared" si="1036"/>
        <v/>
      </c>
      <c r="AF153" s="55" t="str">
        <f t="shared" si="1036"/>
        <v/>
      </c>
      <c r="AG153" s="55" t="str">
        <f t="shared" si="1036"/>
        <v/>
      </c>
      <c r="AH153" s="55" t="str">
        <f t="shared" si="1036"/>
        <v/>
      </c>
      <c r="AI153" s="55" t="str">
        <f t="shared" si="1036"/>
        <v/>
      </c>
      <c r="AJ153" s="55" t="str">
        <f t="shared" si="1036"/>
        <v/>
      </c>
      <c r="AK153" s="55" t="str">
        <f t="shared" si="1036"/>
        <v/>
      </c>
      <c r="AL153" s="55" t="str">
        <f t="shared" si="1036"/>
        <v/>
      </c>
      <c r="AM153" s="55" t="str">
        <f t="shared" si="1036"/>
        <v/>
      </c>
      <c r="AN153" s="55" t="str">
        <f t="shared" si="1036"/>
        <v/>
      </c>
      <c r="AO153" s="55" t="str">
        <f t="shared" si="1036"/>
        <v/>
      </c>
      <c r="AP153" s="55" t="str">
        <f t="shared" si="1036"/>
        <v/>
      </c>
      <c r="AQ153" s="55" t="str">
        <f t="shared" si="1036"/>
        <v/>
      </c>
      <c r="AR153" s="55" t="str">
        <f t="shared" si="1036"/>
        <v/>
      </c>
      <c r="AS153" s="55" t="str">
        <f t="shared" si="1036"/>
        <v/>
      </c>
      <c r="AT153" s="55" t="str">
        <f t="shared" si="1036"/>
        <v/>
      </c>
      <c r="AU153" s="55" t="str">
        <f t="shared" si="1036"/>
        <v/>
      </c>
      <c r="AV153" s="55" t="str">
        <f t="shared" si="1036"/>
        <v/>
      </c>
      <c r="AW153" s="55" t="str">
        <f t="shared" si="1036"/>
        <v/>
      </c>
      <c r="AX153" s="55" t="str">
        <f t="shared" si="1036"/>
        <v/>
      </c>
      <c r="AY153" s="55" t="str">
        <f t="shared" si="1036"/>
        <v/>
      </c>
      <c r="AZ153" s="55" t="str">
        <f t="shared" si="1036"/>
        <v/>
      </c>
      <c r="BA153" s="55" t="str">
        <f t="shared" si="1036"/>
        <v/>
      </c>
      <c r="BB153" s="55" t="str">
        <f t="shared" si="1036"/>
        <v/>
      </c>
      <c r="BC153" s="55" t="str">
        <f t="shared" si="1036"/>
        <v/>
      </c>
      <c r="BD153" s="55" t="str">
        <f t="shared" si="1036"/>
        <v/>
      </c>
      <c r="BE153" s="55" t="str">
        <f t="shared" si="1036"/>
        <v/>
      </c>
      <c r="BF153" s="55" t="str">
        <f t="shared" si="1036"/>
        <v/>
      </c>
      <c r="BG153" s="55" t="str">
        <f t="shared" si="1036"/>
        <v/>
      </c>
      <c r="BH153" s="55" t="str">
        <f t="shared" si="1036"/>
        <v/>
      </c>
      <c r="BI153" s="55" t="str">
        <f t="shared" si="1036"/>
        <v/>
      </c>
      <c r="BJ153" s="55" t="str">
        <f t="shared" si="1036"/>
        <v/>
      </c>
      <c r="BK153" s="55" t="str">
        <f t="shared" si="1036"/>
        <v/>
      </c>
      <c r="BL153" s="55" t="str">
        <f t="shared" si="1036"/>
        <v/>
      </c>
      <c r="BM153" s="55" t="str">
        <f t="shared" si="1036"/>
        <v/>
      </c>
      <c r="BN153" s="55" t="str">
        <f t="shared" si="1036"/>
        <v/>
      </c>
      <c r="BO153" s="55" t="str">
        <f t="shared" si="1036"/>
        <v/>
      </c>
      <c r="BP153" s="55" t="str">
        <f t="shared" si="1036"/>
        <v/>
      </c>
      <c r="BQ153" s="55" t="str">
        <f t="shared" ref="BQ153:CO153" si="1037">IFERROR(IF($Y$2="DAILY",BP153+1,""),"")</f>
        <v/>
      </c>
      <c r="BR153" s="55" t="str">
        <f t="shared" si="1037"/>
        <v/>
      </c>
      <c r="BS153" s="55" t="str">
        <f t="shared" si="1037"/>
        <v/>
      </c>
      <c r="BT153" s="55" t="str">
        <f t="shared" si="1037"/>
        <v/>
      </c>
      <c r="BU153" s="55" t="str">
        <f t="shared" si="1037"/>
        <v/>
      </c>
      <c r="BV153" s="55" t="str">
        <f t="shared" si="1037"/>
        <v/>
      </c>
      <c r="BW153" s="55" t="str">
        <f t="shared" si="1037"/>
        <v/>
      </c>
      <c r="BX153" s="55" t="str">
        <f t="shared" si="1037"/>
        <v/>
      </c>
      <c r="BY153" s="55" t="str">
        <f t="shared" si="1037"/>
        <v/>
      </c>
      <c r="BZ153" s="55" t="str">
        <f t="shared" si="1037"/>
        <v/>
      </c>
      <c r="CA153" s="55" t="str">
        <f t="shared" si="1037"/>
        <v/>
      </c>
      <c r="CB153" s="55" t="str">
        <f t="shared" si="1037"/>
        <v/>
      </c>
      <c r="CC153" s="55" t="str">
        <f t="shared" si="1037"/>
        <v/>
      </c>
      <c r="CD153" s="55" t="str">
        <f t="shared" si="1037"/>
        <v/>
      </c>
      <c r="CE153" s="55" t="str">
        <f t="shared" si="1037"/>
        <v/>
      </c>
      <c r="CF153" s="55" t="str">
        <f t="shared" si="1037"/>
        <v/>
      </c>
      <c r="CG153" s="55" t="str">
        <f t="shared" si="1037"/>
        <v/>
      </c>
      <c r="CH153" s="55" t="str">
        <f t="shared" si="1037"/>
        <v/>
      </c>
      <c r="CI153" s="55" t="str">
        <f t="shared" si="1037"/>
        <v/>
      </c>
      <c r="CJ153" s="55" t="str">
        <f t="shared" si="1037"/>
        <v/>
      </c>
      <c r="CK153" s="55" t="str">
        <f t="shared" si="1037"/>
        <v/>
      </c>
      <c r="CL153" s="55" t="str">
        <f t="shared" si="1037"/>
        <v/>
      </c>
      <c r="CM153" s="55" t="str">
        <f t="shared" si="1037"/>
        <v/>
      </c>
      <c r="CN153" s="55" t="str">
        <f t="shared" si="1037"/>
        <v/>
      </c>
      <c r="CO153" s="55" t="str">
        <f t="shared" si="1037"/>
        <v/>
      </c>
      <c r="CP153" s="56" t="str">
        <f>IFERROR(IF($Y$2="DAILY",DATE(B150,1,1)-WEEKDAY(DATE(B150,1,1))+52*7,DATE(CR153,1,1)-WEEKDAY(DATE(CR153,1,1))+52*7),"")</f>
        <v/>
      </c>
      <c r="CQ153" s="3"/>
      <c r="CR153" s="3" t="str">
        <f>B38</f>
        <v/>
      </c>
    </row>
    <row r="154" spans="1:96" ht="21" customHeight="1" x14ac:dyDescent="0.25">
      <c r="A154" s="48"/>
      <c r="B154" s="49"/>
      <c r="C154" s="58"/>
      <c r="D154" s="54" t="str">
        <f>IFERROR(IF($Y$2="DAILY",IF(AND(MONTH(DATE(B150,2,29))=2,WEEKDAY(DATE(B150,1,1))=7),DATE(B150,12,24),""),""),"")</f>
        <v/>
      </c>
      <c r="E154" s="55" t="str">
        <f>IFERROR(IF($Y$2="DAILY",IF(AND(MONTH(DATE(B150,2,29))=2,WEEKDAY(DATE(B150,1,1))=7),DATE(B150,12,25),""),""),"")</f>
        <v/>
      </c>
      <c r="F154" s="55" t="str">
        <f>IFERROR(IF($Y$2="DAILY",IF(AND(MONTH(DATE(B150,2,29))=2,WEEKDAY(DATE(B150,1,1))=7),DATE(B150,12,26),""),""),"")</f>
        <v/>
      </c>
      <c r="G154" s="55" t="str">
        <f>IFERROR(IF($Y$2="DAILY",IF(AND(MONTH(DATE(B150,2,29))=2,WEEKDAY(DATE(B150,1,1))=7),DATE(B150,12,27),""),""),"")</f>
        <v/>
      </c>
      <c r="H154" s="55" t="str">
        <f>IFERROR(IF($Y$2="DAILY",IF(AND(MONTH(DATE(B150,2,29))=2,WEEKDAY(DATE(B150,1,1))=7),DATE(B150,12,28),""),""),"")</f>
        <v/>
      </c>
      <c r="I154" s="55" t="str">
        <f>IFERROR(IF($Y$2="DAILY",IF(AND(MONTH(DATE(B150,2,29))=2,WEEKDAY(DATE(B150,1,1))=7),DATE(B150,12,29),""),""),"")</f>
        <v/>
      </c>
      <c r="J154" s="55" t="str">
        <f>IFERROR(IF($Y$2="DAILY",IF(AND(MONTH(DATE(B150,2,29))=2,WEEKDAY(DATE(B150,1,1))=7),DATE(B150,12,30),""),""),"")</f>
        <v/>
      </c>
      <c r="K154" s="55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56"/>
      <c r="CQ154" s="3"/>
      <c r="CR154" s="3" t="str">
        <f>B38</f>
        <v/>
      </c>
    </row>
    <row r="155" spans="1:96" ht="21" customHeight="1" x14ac:dyDescent="0.25">
      <c r="A155" s="48" t="str">
        <f>IFERROR(IF($Y$2="DAILY","28-29",""),"")</f>
        <v>28-29</v>
      </c>
      <c r="B155" s="49" t="str">
        <f>IFERROR(IF($Y$2="DAILY",$B$10+29,""),"")</f>
        <v/>
      </c>
      <c r="C155" s="57">
        <f t="shared" ref="C155" si="1038">IF($Y$2="DAILY",1,"")</f>
        <v>1</v>
      </c>
      <c r="D155" s="54" t="str">
        <f>IFERROR(IF($Y$2="DAILY",DATE(B155,1,1)-WEEKDAY(DATE(B155,1,1),1)+1,""),"")</f>
        <v/>
      </c>
      <c r="E155" s="55" t="str">
        <f>IFERROR(IF($Y$2="DAILY",DATE(B155,1,1)-WEEKDAY(DATE(B155,1,1),1)+2,""),"")</f>
        <v/>
      </c>
      <c r="F155" s="55" t="str">
        <f>IFERROR(IF($Y$2="DAILY",DATE(B155,1,1)-WEEKDAY(DATE(B155,1,1),1)+3,""),"")</f>
        <v/>
      </c>
      <c r="G155" s="55" t="str">
        <f>IFERROR(IF($Y$2="DAILY",DATE(B155,1,1)-WEEKDAY(DATE(B155,1,1),1)+4,""),"")</f>
        <v/>
      </c>
      <c r="H155" s="55" t="str">
        <f>IFERROR(IF($Y$2="DAILY",DATE(B155,1,1)-WEEKDAY(DATE(B155,1,1),1)+5,""),"")</f>
        <v/>
      </c>
      <c r="I155" s="55" t="str">
        <f>IFERROR(IF($Y$2="DAILY",DATE(B155,1,1)-WEEKDAY(DATE(B155,1,1),1)+6,""),"")</f>
        <v/>
      </c>
      <c r="J155" s="55" t="str">
        <f>IFERROR(IF($Y$2="DAILY",DATE(B155,1,1)-WEEKDAY(DATE(B155,1,1),1)+7,""),"")</f>
        <v/>
      </c>
      <c r="K155" s="55" t="str">
        <f t="shared" ref="K155:BV155" si="1039">IFERROR(IF($Y$2="DAILY",J155+1,""),"")</f>
        <v/>
      </c>
      <c r="L155" s="55" t="str">
        <f t="shared" si="1039"/>
        <v/>
      </c>
      <c r="M155" s="55" t="str">
        <f t="shared" si="1039"/>
        <v/>
      </c>
      <c r="N155" s="55" t="str">
        <f t="shared" si="1039"/>
        <v/>
      </c>
      <c r="O155" s="55" t="str">
        <f t="shared" si="1039"/>
        <v/>
      </c>
      <c r="P155" s="55" t="str">
        <f t="shared" si="1039"/>
        <v/>
      </c>
      <c r="Q155" s="55" t="str">
        <f t="shared" si="1039"/>
        <v/>
      </c>
      <c r="R155" s="55" t="str">
        <f t="shared" si="1039"/>
        <v/>
      </c>
      <c r="S155" s="55" t="str">
        <f t="shared" si="1039"/>
        <v/>
      </c>
      <c r="T155" s="55" t="str">
        <f t="shared" si="1039"/>
        <v/>
      </c>
      <c r="U155" s="55" t="str">
        <f t="shared" si="1039"/>
        <v/>
      </c>
      <c r="V155" s="55" t="str">
        <f t="shared" si="1039"/>
        <v/>
      </c>
      <c r="W155" s="55" t="str">
        <f t="shared" si="1039"/>
        <v/>
      </c>
      <c r="X155" s="55" t="str">
        <f t="shared" si="1039"/>
        <v/>
      </c>
      <c r="Y155" s="55" t="str">
        <f t="shared" si="1039"/>
        <v/>
      </c>
      <c r="Z155" s="55" t="str">
        <f t="shared" si="1039"/>
        <v/>
      </c>
      <c r="AA155" s="55" t="str">
        <f t="shared" si="1039"/>
        <v/>
      </c>
      <c r="AB155" s="55" t="str">
        <f t="shared" si="1039"/>
        <v/>
      </c>
      <c r="AC155" s="55" t="str">
        <f t="shared" si="1039"/>
        <v/>
      </c>
      <c r="AD155" s="55" t="str">
        <f t="shared" si="1039"/>
        <v/>
      </c>
      <c r="AE155" s="55" t="str">
        <f t="shared" si="1039"/>
        <v/>
      </c>
      <c r="AF155" s="55" t="str">
        <f t="shared" si="1039"/>
        <v/>
      </c>
      <c r="AG155" s="55" t="str">
        <f t="shared" si="1039"/>
        <v/>
      </c>
      <c r="AH155" s="55" t="str">
        <f t="shared" si="1039"/>
        <v/>
      </c>
      <c r="AI155" s="55" t="str">
        <f t="shared" si="1039"/>
        <v/>
      </c>
      <c r="AJ155" s="55" t="str">
        <f t="shared" si="1039"/>
        <v/>
      </c>
      <c r="AK155" s="55" t="str">
        <f t="shared" si="1039"/>
        <v/>
      </c>
      <c r="AL155" s="55" t="str">
        <f t="shared" si="1039"/>
        <v/>
      </c>
      <c r="AM155" s="55" t="str">
        <f t="shared" si="1039"/>
        <v/>
      </c>
      <c r="AN155" s="55" t="str">
        <f t="shared" si="1039"/>
        <v/>
      </c>
      <c r="AO155" s="55" t="str">
        <f t="shared" si="1039"/>
        <v/>
      </c>
      <c r="AP155" s="55" t="str">
        <f t="shared" si="1039"/>
        <v/>
      </c>
      <c r="AQ155" s="55" t="str">
        <f t="shared" si="1039"/>
        <v/>
      </c>
      <c r="AR155" s="55" t="str">
        <f t="shared" si="1039"/>
        <v/>
      </c>
      <c r="AS155" s="55" t="str">
        <f t="shared" si="1039"/>
        <v/>
      </c>
      <c r="AT155" s="55" t="str">
        <f t="shared" si="1039"/>
        <v/>
      </c>
      <c r="AU155" s="55" t="str">
        <f t="shared" si="1039"/>
        <v/>
      </c>
      <c r="AV155" s="55" t="str">
        <f t="shared" si="1039"/>
        <v/>
      </c>
      <c r="AW155" s="55" t="str">
        <f t="shared" si="1039"/>
        <v/>
      </c>
      <c r="AX155" s="55" t="str">
        <f t="shared" si="1039"/>
        <v/>
      </c>
      <c r="AY155" s="55" t="str">
        <f t="shared" si="1039"/>
        <v/>
      </c>
      <c r="AZ155" s="55" t="str">
        <f t="shared" si="1039"/>
        <v/>
      </c>
      <c r="BA155" s="55" t="str">
        <f t="shared" si="1039"/>
        <v/>
      </c>
      <c r="BB155" s="55" t="str">
        <f t="shared" si="1039"/>
        <v/>
      </c>
      <c r="BC155" s="55" t="str">
        <f t="shared" si="1039"/>
        <v/>
      </c>
      <c r="BD155" s="55" t="str">
        <f t="shared" si="1039"/>
        <v/>
      </c>
      <c r="BE155" s="55" t="str">
        <f t="shared" si="1039"/>
        <v/>
      </c>
      <c r="BF155" s="55" t="str">
        <f t="shared" si="1039"/>
        <v/>
      </c>
      <c r="BG155" s="55" t="str">
        <f t="shared" si="1039"/>
        <v/>
      </c>
      <c r="BH155" s="55" t="str">
        <f t="shared" si="1039"/>
        <v/>
      </c>
      <c r="BI155" s="55" t="str">
        <f t="shared" si="1039"/>
        <v/>
      </c>
      <c r="BJ155" s="55" t="str">
        <f t="shared" si="1039"/>
        <v/>
      </c>
      <c r="BK155" s="55" t="str">
        <f t="shared" si="1039"/>
        <v/>
      </c>
      <c r="BL155" s="55" t="str">
        <f t="shared" si="1039"/>
        <v/>
      </c>
      <c r="BM155" s="55" t="str">
        <f t="shared" si="1039"/>
        <v/>
      </c>
      <c r="BN155" s="55" t="str">
        <f t="shared" si="1039"/>
        <v/>
      </c>
      <c r="BO155" s="55" t="str">
        <f t="shared" si="1039"/>
        <v/>
      </c>
      <c r="BP155" s="55" t="str">
        <f t="shared" si="1039"/>
        <v/>
      </c>
      <c r="BQ155" s="55" t="str">
        <f t="shared" si="1039"/>
        <v/>
      </c>
      <c r="BR155" s="55" t="str">
        <f t="shared" si="1039"/>
        <v/>
      </c>
      <c r="BS155" s="55" t="str">
        <f t="shared" si="1039"/>
        <v/>
      </c>
      <c r="BT155" s="55" t="str">
        <f t="shared" si="1039"/>
        <v/>
      </c>
      <c r="BU155" s="55" t="str">
        <f t="shared" si="1039"/>
        <v/>
      </c>
      <c r="BV155" s="55" t="str">
        <f t="shared" si="1039"/>
        <v/>
      </c>
      <c r="BW155" s="55" t="str">
        <f t="shared" ref="BW155:CO155" si="1040">IFERROR(IF($Y$2="DAILY",BV155+1,""),"")</f>
        <v/>
      </c>
      <c r="BX155" s="55" t="str">
        <f t="shared" si="1040"/>
        <v/>
      </c>
      <c r="BY155" s="55" t="str">
        <f t="shared" si="1040"/>
        <v/>
      </c>
      <c r="BZ155" s="55" t="str">
        <f t="shared" si="1040"/>
        <v/>
      </c>
      <c r="CA155" s="55" t="str">
        <f t="shared" si="1040"/>
        <v/>
      </c>
      <c r="CB155" s="55" t="str">
        <f t="shared" si="1040"/>
        <v/>
      </c>
      <c r="CC155" s="55" t="str">
        <f t="shared" si="1040"/>
        <v/>
      </c>
      <c r="CD155" s="55" t="str">
        <f t="shared" si="1040"/>
        <v/>
      </c>
      <c r="CE155" s="55" t="str">
        <f t="shared" si="1040"/>
        <v/>
      </c>
      <c r="CF155" s="55" t="str">
        <f t="shared" si="1040"/>
        <v/>
      </c>
      <c r="CG155" s="55" t="str">
        <f t="shared" si="1040"/>
        <v/>
      </c>
      <c r="CH155" s="55" t="str">
        <f t="shared" si="1040"/>
        <v/>
      </c>
      <c r="CI155" s="55" t="str">
        <f t="shared" si="1040"/>
        <v/>
      </c>
      <c r="CJ155" s="55" t="str">
        <f t="shared" si="1040"/>
        <v/>
      </c>
      <c r="CK155" s="55" t="str">
        <f t="shared" si="1040"/>
        <v/>
      </c>
      <c r="CL155" s="55" t="str">
        <f t="shared" si="1040"/>
        <v/>
      </c>
      <c r="CM155" s="55" t="str">
        <f t="shared" si="1040"/>
        <v/>
      </c>
      <c r="CN155" s="55" t="str">
        <f t="shared" si="1040"/>
        <v/>
      </c>
      <c r="CO155" s="55" t="str">
        <f t="shared" si="1040"/>
        <v/>
      </c>
      <c r="CP155" s="56" t="str">
        <f>IFERROR(IF($Y$2="DAILY",DATE(B155,1,1)-WEEKDAY(DATE(B155,1,1))+13*7,DATE(CR155,1,1)-WEEKDAY(DATE(CR155,1,1))+13*7),"")</f>
        <v/>
      </c>
      <c r="CQ155" s="3"/>
      <c r="CR155" s="3" t="str">
        <f>B39</f>
        <v/>
      </c>
    </row>
    <row r="156" spans="1:96" ht="21" customHeight="1" x14ac:dyDescent="0.25">
      <c r="A156" s="48"/>
      <c r="B156" s="61"/>
      <c r="C156" s="57">
        <f t="shared" ref="C156" si="1041">IF($Y$2="DAILY",2,"")</f>
        <v>2</v>
      </c>
      <c r="D156" s="54" t="str">
        <f t="shared" ref="D156:D158" si="1042">IFERROR(IF($Y$2="DAILY",CP155+1,""),"")</f>
        <v/>
      </c>
      <c r="E156" s="55" t="str">
        <f t="shared" ref="E156:BP156" si="1043">IFERROR(IF($Y$2="DAILY",D156+1,""),"")</f>
        <v/>
      </c>
      <c r="F156" s="55" t="str">
        <f t="shared" si="1043"/>
        <v/>
      </c>
      <c r="G156" s="55" t="str">
        <f t="shared" si="1043"/>
        <v/>
      </c>
      <c r="H156" s="55" t="str">
        <f t="shared" si="1043"/>
        <v/>
      </c>
      <c r="I156" s="55" t="str">
        <f t="shared" si="1043"/>
        <v/>
      </c>
      <c r="J156" s="55" t="str">
        <f t="shared" si="1043"/>
        <v/>
      </c>
      <c r="K156" s="55" t="str">
        <f t="shared" si="1043"/>
        <v/>
      </c>
      <c r="L156" s="55" t="str">
        <f t="shared" si="1043"/>
        <v/>
      </c>
      <c r="M156" s="55" t="str">
        <f t="shared" si="1043"/>
        <v/>
      </c>
      <c r="N156" s="55" t="str">
        <f t="shared" si="1043"/>
        <v/>
      </c>
      <c r="O156" s="55" t="str">
        <f t="shared" si="1043"/>
        <v/>
      </c>
      <c r="P156" s="55" t="str">
        <f t="shared" si="1043"/>
        <v/>
      </c>
      <c r="Q156" s="55" t="str">
        <f t="shared" si="1043"/>
        <v/>
      </c>
      <c r="R156" s="55" t="str">
        <f t="shared" si="1043"/>
        <v/>
      </c>
      <c r="S156" s="55" t="str">
        <f t="shared" si="1043"/>
        <v/>
      </c>
      <c r="T156" s="55" t="str">
        <f t="shared" si="1043"/>
        <v/>
      </c>
      <c r="U156" s="55" t="str">
        <f t="shared" si="1043"/>
        <v/>
      </c>
      <c r="V156" s="55" t="str">
        <f t="shared" si="1043"/>
        <v/>
      </c>
      <c r="W156" s="55" t="str">
        <f t="shared" si="1043"/>
        <v/>
      </c>
      <c r="X156" s="55" t="str">
        <f t="shared" si="1043"/>
        <v/>
      </c>
      <c r="Y156" s="55" t="str">
        <f t="shared" si="1043"/>
        <v/>
      </c>
      <c r="Z156" s="55" t="str">
        <f t="shared" si="1043"/>
        <v/>
      </c>
      <c r="AA156" s="55" t="str">
        <f t="shared" si="1043"/>
        <v/>
      </c>
      <c r="AB156" s="55" t="str">
        <f t="shared" si="1043"/>
        <v/>
      </c>
      <c r="AC156" s="55" t="str">
        <f t="shared" si="1043"/>
        <v/>
      </c>
      <c r="AD156" s="55" t="str">
        <f t="shared" si="1043"/>
        <v/>
      </c>
      <c r="AE156" s="55" t="str">
        <f t="shared" si="1043"/>
        <v/>
      </c>
      <c r="AF156" s="55" t="str">
        <f t="shared" si="1043"/>
        <v/>
      </c>
      <c r="AG156" s="55" t="str">
        <f t="shared" si="1043"/>
        <v/>
      </c>
      <c r="AH156" s="55" t="str">
        <f t="shared" si="1043"/>
        <v/>
      </c>
      <c r="AI156" s="55" t="str">
        <f t="shared" si="1043"/>
        <v/>
      </c>
      <c r="AJ156" s="55" t="str">
        <f t="shared" si="1043"/>
        <v/>
      </c>
      <c r="AK156" s="55" t="str">
        <f t="shared" si="1043"/>
        <v/>
      </c>
      <c r="AL156" s="55" t="str">
        <f t="shared" si="1043"/>
        <v/>
      </c>
      <c r="AM156" s="55" t="str">
        <f t="shared" si="1043"/>
        <v/>
      </c>
      <c r="AN156" s="55" t="str">
        <f t="shared" si="1043"/>
        <v/>
      </c>
      <c r="AO156" s="55" t="str">
        <f t="shared" si="1043"/>
        <v/>
      </c>
      <c r="AP156" s="55" t="str">
        <f t="shared" si="1043"/>
        <v/>
      </c>
      <c r="AQ156" s="55" t="str">
        <f t="shared" si="1043"/>
        <v/>
      </c>
      <c r="AR156" s="55" t="str">
        <f t="shared" si="1043"/>
        <v/>
      </c>
      <c r="AS156" s="55" t="str">
        <f t="shared" si="1043"/>
        <v/>
      </c>
      <c r="AT156" s="55" t="str">
        <f t="shared" si="1043"/>
        <v/>
      </c>
      <c r="AU156" s="55" t="str">
        <f t="shared" si="1043"/>
        <v/>
      </c>
      <c r="AV156" s="55" t="str">
        <f t="shared" si="1043"/>
        <v/>
      </c>
      <c r="AW156" s="55" t="str">
        <f t="shared" si="1043"/>
        <v/>
      </c>
      <c r="AX156" s="55" t="str">
        <f t="shared" si="1043"/>
        <v/>
      </c>
      <c r="AY156" s="55" t="str">
        <f t="shared" si="1043"/>
        <v/>
      </c>
      <c r="AZ156" s="55" t="str">
        <f t="shared" si="1043"/>
        <v/>
      </c>
      <c r="BA156" s="55" t="str">
        <f t="shared" si="1043"/>
        <v/>
      </c>
      <c r="BB156" s="55" t="str">
        <f t="shared" si="1043"/>
        <v/>
      </c>
      <c r="BC156" s="55" t="str">
        <f t="shared" si="1043"/>
        <v/>
      </c>
      <c r="BD156" s="55" t="str">
        <f t="shared" si="1043"/>
        <v/>
      </c>
      <c r="BE156" s="55" t="str">
        <f t="shared" si="1043"/>
        <v/>
      </c>
      <c r="BF156" s="55" t="str">
        <f t="shared" si="1043"/>
        <v/>
      </c>
      <c r="BG156" s="55" t="str">
        <f t="shared" si="1043"/>
        <v/>
      </c>
      <c r="BH156" s="55" t="str">
        <f t="shared" si="1043"/>
        <v/>
      </c>
      <c r="BI156" s="55" t="str">
        <f t="shared" si="1043"/>
        <v/>
      </c>
      <c r="BJ156" s="55" t="str">
        <f t="shared" si="1043"/>
        <v/>
      </c>
      <c r="BK156" s="55" t="str">
        <f t="shared" si="1043"/>
        <v/>
      </c>
      <c r="BL156" s="55" t="str">
        <f t="shared" si="1043"/>
        <v/>
      </c>
      <c r="BM156" s="55" t="str">
        <f t="shared" si="1043"/>
        <v/>
      </c>
      <c r="BN156" s="55" t="str">
        <f t="shared" si="1043"/>
        <v/>
      </c>
      <c r="BO156" s="55" t="str">
        <f t="shared" si="1043"/>
        <v/>
      </c>
      <c r="BP156" s="55" t="str">
        <f t="shared" si="1043"/>
        <v/>
      </c>
      <c r="BQ156" s="55" t="str">
        <f t="shared" ref="BQ156:CO156" si="1044">IFERROR(IF($Y$2="DAILY",BP156+1,""),"")</f>
        <v/>
      </c>
      <c r="BR156" s="55" t="str">
        <f t="shared" si="1044"/>
        <v/>
      </c>
      <c r="BS156" s="55" t="str">
        <f t="shared" si="1044"/>
        <v/>
      </c>
      <c r="BT156" s="55" t="str">
        <f t="shared" si="1044"/>
        <v/>
      </c>
      <c r="BU156" s="55" t="str">
        <f t="shared" si="1044"/>
        <v/>
      </c>
      <c r="BV156" s="55" t="str">
        <f t="shared" si="1044"/>
        <v/>
      </c>
      <c r="BW156" s="55" t="str">
        <f t="shared" si="1044"/>
        <v/>
      </c>
      <c r="BX156" s="55" t="str">
        <f t="shared" si="1044"/>
        <v/>
      </c>
      <c r="BY156" s="55" t="str">
        <f t="shared" si="1044"/>
        <v/>
      </c>
      <c r="BZ156" s="55" t="str">
        <f t="shared" si="1044"/>
        <v/>
      </c>
      <c r="CA156" s="55" t="str">
        <f t="shared" si="1044"/>
        <v/>
      </c>
      <c r="CB156" s="55" t="str">
        <f t="shared" si="1044"/>
        <v/>
      </c>
      <c r="CC156" s="55" t="str">
        <f t="shared" si="1044"/>
        <v/>
      </c>
      <c r="CD156" s="55" t="str">
        <f t="shared" si="1044"/>
        <v/>
      </c>
      <c r="CE156" s="55" t="str">
        <f t="shared" si="1044"/>
        <v/>
      </c>
      <c r="CF156" s="55" t="str">
        <f t="shared" si="1044"/>
        <v/>
      </c>
      <c r="CG156" s="55" t="str">
        <f t="shared" si="1044"/>
        <v/>
      </c>
      <c r="CH156" s="55" t="str">
        <f t="shared" si="1044"/>
        <v/>
      </c>
      <c r="CI156" s="55" t="str">
        <f t="shared" si="1044"/>
        <v/>
      </c>
      <c r="CJ156" s="55" t="str">
        <f t="shared" si="1044"/>
        <v/>
      </c>
      <c r="CK156" s="55" t="str">
        <f t="shared" si="1044"/>
        <v/>
      </c>
      <c r="CL156" s="55" t="str">
        <f t="shared" si="1044"/>
        <v/>
      </c>
      <c r="CM156" s="55" t="str">
        <f t="shared" si="1044"/>
        <v/>
      </c>
      <c r="CN156" s="55" t="str">
        <f t="shared" si="1044"/>
        <v/>
      </c>
      <c r="CO156" s="55" t="str">
        <f t="shared" si="1044"/>
        <v/>
      </c>
      <c r="CP156" s="56" t="str">
        <f>IFERROR(IF($Y$2="DAILY",DATE(B155,1,1)-WEEKDAY(DATE(B155,1,1))+26*7,DATE(CR156,1,1)-WEEKDAY(DATE(CR156,1,1))+26*7),"")</f>
        <v/>
      </c>
      <c r="CQ156" s="3"/>
      <c r="CR156" s="3" t="str">
        <f>B39</f>
        <v/>
      </c>
    </row>
    <row r="157" spans="1:96" ht="21" customHeight="1" x14ac:dyDescent="0.25">
      <c r="A157" s="48"/>
      <c r="B157" s="49"/>
      <c r="C157" s="57">
        <f t="shared" ref="C157" si="1045">IF($Y$2="DAILY",3,"")</f>
        <v>3</v>
      </c>
      <c r="D157" s="54" t="str">
        <f t="shared" si="1042"/>
        <v/>
      </c>
      <c r="E157" s="55" t="str">
        <f t="shared" ref="E157:BP157" si="1046">IFERROR(IF($Y$2="DAILY",D157+1,""),"")</f>
        <v/>
      </c>
      <c r="F157" s="55" t="str">
        <f t="shared" si="1046"/>
        <v/>
      </c>
      <c r="G157" s="55" t="str">
        <f t="shared" si="1046"/>
        <v/>
      </c>
      <c r="H157" s="55" t="str">
        <f t="shared" si="1046"/>
        <v/>
      </c>
      <c r="I157" s="55" t="str">
        <f t="shared" si="1046"/>
        <v/>
      </c>
      <c r="J157" s="55" t="str">
        <f t="shared" si="1046"/>
        <v/>
      </c>
      <c r="K157" s="55" t="str">
        <f t="shared" si="1046"/>
        <v/>
      </c>
      <c r="L157" s="55" t="str">
        <f t="shared" si="1046"/>
        <v/>
      </c>
      <c r="M157" s="55" t="str">
        <f t="shared" si="1046"/>
        <v/>
      </c>
      <c r="N157" s="55" t="str">
        <f t="shared" si="1046"/>
        <v/>
      </c>
      <c r="O157" s="55" t="str">
        <f t="shared" si="1046"/>
        <v/>
      </c>
      <c r="P157" s="55" t="str">
        <f t="shared" si="1046"/>
        <v/>
      </c>
      <c r="Q157" s="55" t="str">
        <f t="shared" si="1046"/>
        <v/>
      </c>
      <c r="R157" s="55" t="str">
        <f t="shared" si="1046"/>
        <v/>
      </c>
      <c r="S157" s="55" t="str">
        <f t="shared" si="1046"/>
        <v/>
      </c>
      <c r="T157" s="55" t="str">
        <f t="shared" si="1046"/>
        <v/>
      </c>
      <c r="U157" s="55" t="str">
        <f t="shared" si="1046"/>
        <v/>
      </c>
      <c r="V157" s="55" t="str">
        <f t="shared" si="1046"/>
        <v/>
      </c>
      <c r="W157" s="55" t="str">
        <f t="shared" si="1046"/>
        <v/>
      </c>
      <c r="X157" s="55" t="str">
        <f t="shared" si="1046"/>
        <v/>
      </c>
      <c r="Y157" s="55" t="str">
        <f t="shared" si="1046"/>
        <v/>
      </c>
      <c r="Z157" s="55" t="str">
        <f t="shared" si="1046"/>
        <v/>
      </c>
      <c r="AA157" s="55" t="str">
        <f t="shared" si="1046"/>
        <v/>
      </c>
      <c r="AB157" s="55" t="str">
        <f t="shared" si="1046"/>
        <v/>
      </c>
      <c r="AC157" s="55" t="str">
        <f t="shared" si="1046"/>
        <v/>
      </c>
      <c r="AD157" s="55" t="str">
        <f t="shared" si="1046"/>
        <v/>
      </c>
      <c r="AE157" s="55" t="str">
        <f t="shared" si="1046"/>
        <v/>
      </c>
      <c r="AF157" s="55" t="str">
        <f t="shared" si="1046"/>
        <v/>
      </c>
      <c r="AG157" s="55" t="str">
        <f t="shared" si="1046"/>
        <v/>
      </c>
      <c r="AH157" s="55" t="str">
        <f t="shared" si="1046"/>
        <v/>
      </c>
      <c r="AI157" s="55" t="str">
        <f t="shared" si="1046"/>
        <v/>
      </c>
      <c r="AJ157" s="55" t="str">
        <f t="shared" si="1046"/>
        <v/>
      </c>
      <c r="AK157" s="55" t="str">
        <f t="shared" si="1046"/>
        <v/>
      </c>
      <c r="AL157" s="55" t="str">
        <f t="shared" si="1046"/>
        <v/>
      </c>
      <c r="AM157" s="55" t="str">
        <f t="shared" si="1046"/>
        <v/>
      </c>
      <c r="AN157" s="55" t="str">
        <f t="shared" si="1046"/>
        <v/>
      </c>
      <c r="AO157" s="55" t="str">
        <f t="shared" si="1046"/>
        <v/>
      </c>
      <c r="AP157" s="55" t="str">
        <f t="shared" si="1046"/>
        <v/>
      </c>
      <c r="AQ157" s="55" t="str">
        <f t="shared" si="1046"/>
        <v/>
      </c>
      <c r="AR157" s="55" t="str">
        <f t="shared" si="1046"/>
        <v/>
      </c>
      <c r="AS157" s="55" t="str">
        <f t="shared" si="1046"/>
        <v/>
      </c>
      <c r="AT157" s="55" t="str">
        <f t="shared" si="1046"/>
        <v/>
      </c>
      <c r="AU157" s="55" t="str">
        <f t="shared" si="1046"/>
        <v/>
      </c>
      <c r="AV157" s="55" t="str">
        <f t="shared" si="1046"/>
        <v/>
      </c>
      <c r="AW157" s="55" t="str">
        <f t="shared" si="1046"/>
        <v/>
      </c>
      <c r="AX157" s="55" t="str">
        <f t="shared" si="1046"/>
        <v/>
      </c>
      <c r="AY157" s="55" t="str">
        <f t="shared" si="1046"/>
        <v/>
      </c>
      <c r="AZ157" s="55" t="str">
        <f t="shared" si="1046"/>
        <v/>
      </c>
      <c r="BA157" s="55" t="str">
        <f t="shared" si="1046"/>
        <v/>
      </c>
      <c r="BB157" s="55" t="str">
        <f t="shared" si="1046"/>
        <v/>
      </c>
      <c r="BC157" s="55" t="str">
        <f t="shared" si="1046"/>
        <v/>
      </c>
      <c r="BD157" s="55" t="str">
        <f t="shared" si="1046"/>
        <v/>
      </c>
      <c r="BE157" s="55" t="str">
        <f t="shared" si="1046"/>
        <v/>
      </c>
      <c r="BF157" s="55" t="str">
        <f t="shared" si="1046"/>
        <v/>
      </c>
      <c r="BG157" s="55" t="str">
        <f t="shared" si="1046"/>
        <v/>
      </c>
      <c r="BH157" s="55" t="str">
        <f t="shared" si="1046"/>
        <v/>
      </c>
      <c r="BI157" s="55" t="str">
        <f t="shared" si="1046"/>
        <v/>
      </c>
      <c r="BJ157" s="55" t="str">
        <f t="shared" si="1046"/>
        <v/>
      </c>
      <c r="BK157" s="55" t="str">
        <f t="shared" si="1046"/>
        <v/>
      </c>
      <c r="BL157" s="55" t="str">
        <f t="shared" si="1046"/>
        <v/>
      </c>
      <c r="BM157" s="55" t="str">
        <f t="shared" si="1046"/>
        <v/>
      </c>
      <c r="BN157" s="55" t="str">
        <f t="shared" si="1046"/>
        <v/>
      </c>
      <c r="BO157" s="55" t="str">
        <f t="shared" si="1046"/>
        <v/>
      </c>
      <c r="BP157" s="55" t="str">
        <f t="shared" si="1046"/>
        <v/>
      </c>
      <c r="BQ157" s="55" t="str">
        <f t="shared" ref="BQ157:CO157" si="1047">IFERROR(IF($Y$2="DAILY",BP157+1,""),"")</f>
        <v/>
      </c>
      <c r="BR157" s="55" t="str">
        <f t="shared" si="1047"/>
        <v/>
      </c>
      <c r="BS157" s="55" t="str">
        <f t="shared" si="1047"/>
        <v/>
      </c>
      <c r="BT157" s="55" t="str">
        <f t="shared" si="1047"/>
        <v/>
      </c>
      <c r="BU157" s="55" t="str">
        <f t="shared" si="1047"/>
        <v/>
      </c>
      <c r="BV157" s="55" t="str">
        <f t="shared" si="1047"/>
        <v/>
      </c>
      <c r="BW157" s="55" t="str">
        <f t="shared" si="1047"/>
        <v/>
      </c>
      <c r="BX157" s="55" t="str">
        <f t="shared" si="1047"/>
        <v/>
      </c>
      <c r="BY157" s="55" t="str">
        <f t="shared" si="1047"/>
        <v/>
      </c>
      <c r="BZ157" s="55" t="str">
        <f t="shared" si="1047"/>
        <v/>
      </c>
      <c r="CA157" s="55" t="str">
        <f t="shared" si="1047"/>
        <v/>
      </c>
      <c r="CB157" s="55" t="str">
        <f t="shared" si="1047"/>
        <v/>
      </c>
      <c r="CC157" s="55" t="str">
        <f t="shared" si="1047"/>
        <v/>
      </c>
      <c r="CD157" s="55" t="str">
        <f t="shared" si="1047"/>
        <v/>
      </c>
      <c r="CE157" s="55" t="str">
        <f t="shared" si="1047"/>
        <v/>
      </c>
      <c r="CF157" s="55" t="str">
        <f t="shared" si="1047"/>
        <v/>
      </c>
      <c r="CG157" s="55" t="str">
        <f t="shared" si="1047"/>
        <v/>
      </c>
      <c r="CH157" s="55" t="str">
        <f t="shared" si="1047"/>
        <v/>
      </c>
      <c r="CI157" s="55" t="str">
        <f t="shared" si="1047"/>
        <v/>
      </c>
      <c r="CJ157" s="55" t="str">
        <f t="shared" si="1047"/>
        <v/>
      </c>
      <c r="CK157" s="55" t="str">
        <f t="shared" si="1047"/>
        <v/>
      </c>
      <c r="CL157" s="55" t="str">
        <f t="shared" si="1047"/>
        <v/>
      </c>
      <c r="CM157" s="55" t="str">
        <f t="shared" si="1047"/>
        <v/>
      </c>
      <c r="CN157" s="55" t="str">
        <f t="shared" si="1047"/>
        <v/>
      </c>
      <c r="CO157" s="55" t="str">
        <f t="shared" si="1047"/>
        <v/>
      </c>
      <c r="CP157" s="56" t="str">
        <f>IFERROR(IF($Y$2="DAILY",DATE(B155,1,1)-WEEKDAY(DATE(B155,1,1))+39*7,DATE(CR157,1,1)-WEEKDAY(DATE(CR157,1,1))+39*7),"")</f>
        <v/>
      </c>
      <c r="CQ157" s="3"/>
      <c r="CR157" s="3" t="str">
        <f>B39</f>
        <v/>
      </c>
    </row>
    <row r="158" spans="1:96" ht="21" customHeight="1" x14ac:dyDescent="0.25">
      <c r="A158" s="48"/>
      <c r="B158" s="49"/>
      <c r="C158" s="57">
        <f t="shared" ref="C158" si="1048">IF($Y$2="DAILY",4,"")</f>
        <v>4</v>
      </c>
      <c r="D158" s="54" t="str">
        <f t="shared" si="1042"/>
        <v/>
      </c>
      <c r="E158" s="55" t="str">
        <f t="shared" ref="E158:BP158" si="1049">IFERROR(IF($Y$2="DAILY",D158+1,""),"")</f>
        <v/>
      </c>
      <c r="F158" s="55" t="str">
        <f t="shared" si="1049"/>
        <v/>
      </c>
      <c r="G158" s="55" t="str">
        <f t="shared" si="1049"/>
        <v/>
      </c>
      <c r="H158" s="55" t="str">
        <f t="shared" si="1049"/>
        <v/>
      </c>
      <c r="I158" s="55" t="str">
        <f t="shared" si="1049"/>
        <v/>
      </c>
      <c r="J158" s="55" t="str">
        <f t="shared" si="1049"/>
        <v/>
      </c>
      <c r="K158" s="55" t="str">
        <f t="shared" si="1049"/>
        <v/>
      </c>
      <c r="L158" s="55" t="str">
        <f t="shared" si="1049"/>
        <v/>
      </c>
      <c r="M158" s="55" t="str">
        <f t="shared" si="1049"/>
        <v/>
      </c>
      <c r="N158" s="55" t="str">
        <f t="shared" si="1049"/>
        <v/>
      </c>
      <c r="O158" s="55" t="str">
        <f t="shared" si="1049"/>
        <v/>
      </c>
      <c r="P158" s="55" t="str">
        <f t="shared" si="1049"/>
        <v/>
      </c>
      <c r="Q158" s="55" t="str">
        <f t="shared" si="1049"/>
        <v/>
      </c>
      <c r="R158" s="55" t="str">
        <f t="shared" si="1049"/>
        <v/>
      </c>
      <c r="S158" s="55" t="str">
        <f t="shared" si="1049"/>
        <v/>
      </c>
      <c r="T158" s="55" t="str">
        <f t="shared" si="1049"/>
        <v/>
      </c>
      <c r="U158" s="55" t="str">
        <f t="shared" si="1049"/>
        <v/>
      </c>
      <c r="V158" s="55" t="str">
        <f t="shared" si="1049"/>
        <v/>
      </c>
      <c r="W158" s="55" t="str">
        <f t="shared" si="1049"/>
        <v/>
      </c>
      <c r="X158" s="55" t="str">
        <f t="shared" si="1049"/>
        <v/>
      </c>
      <c r="Y158" s="55" t="str">
        <f t="shared" si="1049"/>
        <v/>
      </c>
      <c r="Z158" s="55" t="str">
        <f t="shared" si="1049"/>
        <v/>
      </c>
      <c r="AA158" s="55" t="str">
        <f t="shared" si="1049"/>
        <v/>
      </c>
      <c r="AB158" s="55" t="str">
        <f t="shared" si="1049"/>
        <v/>
      </c>
      <c r="AC158" s="55" t="str">
        <f t="shared" si="1049"/>
        <v/>
      </c>
      <c r="AD158" s="55" t="str">
        <f t="shared" si="1049"/>
        <v/>
      </c>
      <c r="AE158" s="55" t="str">
        <f t="shared" si="1049"/>
        <v/>
      </c>
      <c r="AF158" s="55" t="str">
        <f t="shared" si="1049"/>
        <v/>
      </c>
      <c r="AG158" s="55" t="str">
        <f t="shared" si="1049"/>
        <v/>
      </c>
      <c r="AH158" s="55" t="str">
        <f t="shared" si="1049"/>
        <v/>
      </c>
      <c r="AI158" s="55" t="str">
        <f t="shared" si="1049"/>
        <v/>
      </c>
      <c r="AJ158" s="55" t="str">
        <f t="shared" si="1049"/>
        <v/>
      </c>
      <c r="AK158" s="55" t="str">
        <f t="shared" si="1049"/>
        <v/>
      </c>
      <c r="AL158" s="55" t="str">
        <f t="shared" si="1049"/>
        <v/>
      </c>
      <c r="AM158" s="55" t="str">
        <f t="shared" si="1049"/>
        <v/>
      </c>
      <c r="AN158" s="55" t="str">
        <f t="shared" si="1049"/>
        <v/>
      </c>
      <c r="AO158" s="55" t="str">
        <f t="shared" si="1049"/>
        <v/>
      </c>
      <c r="AP158" s="55" t="str">
        <f t="shared" si="1049"/>
        <v/>
      </c>
      <c r="AQ158" s="55" t="str">
        <f t="shared" si="1049"/>
        <v/>
      </c>
      <c r="AR158" s="55" t="str">
        <f t="shared" si="1049"/>
        <v/>
      </c>
      <c r="AS158" s="55" t="str">
        <f t="shared" si="1049"/>
        <v/>
      </c>
      <c r="AT158" s="55" t="str">
        <f t="shared" si="1049"/>
        <v/>
      </c>
      <c r="AU158" s="55" t="str">
        <f t="shared" si="1049"/>
        <v/>
      </c>
      <c r="AV158" s="55" t="str">
        <f t="shared" si="1049"/>
        <v/>
      </c>
      <c r="AW158" s="55" t="str">
        <f t="shared" si="1049"/>
        <v/>
      </c>
      <c r="AX158" s="55" t="str">
        <f t="shared" si="1049"/>
        <v/>
      </c>
      <c r="AY158" s="55" t="str">
        <f t="shared" si="1049"/>
        <v/>
      </c>
      <c r="AZ158" s="55" t="str">
        <f t="shared" si="1049"/>
        <v/>
      </c>
      <c r="BA158" s="55" t="str">
        <f t="shared" si="1049"/>
        <v/>
      </c>
      <c r="BB158" s="55" t="str">
        <f t="shared" si="1049"/>
        <v/>
      </c>
      <c r="BC158" s="55" t="str">
        <f t="shared" si="1049"/>
        <v/>
      </c>
      <c r="BD158" s="55" t="str">
        <f t="shared" si="1049"/>
        <v/>
      </c>
      <c r="BE158" s="55" t="str">
        <f t="shared" si="1049"/>
        <v/>
      </c>
      <c r="BF158" s="55" t="str">
        <f t="shared" si="1049"/>
        <v/>
      </c>
      <c r="BG158" s="55" t="str">
        <f t="shared" si="1049"/>
        <v/>
      </c>
      <c r="BH158" s="55" t="str">
        <f t="shared" si="1049"/>
        <v/>
      </c>
      <c r="BI158" s="55" t="str">
        <f t="shared" si="1049"/>
        <v/>
      </c>
      <c r="BJ158" s="55" t="str">
        <f t="shared" si="1049"/>
        <v/>
      </c>
      <c r="BK158" s="55" t="str">
        <f t="shared" si="1049"/>
        <v/>
      </c>
      <c r="BL158" s="55" t="str">
        <f t="shared" si="1049"/>
        <v/>
      </c>
      <c r="BM158" s="55" t="str">
        <f t="shared" si="1049"/>
        <v/>
      </c>
      <c r="BN158" s="55" t="str">
        <f t="shared" si="1049"/>
        <v/>
      </c>
      <c r="BO158" s="55" t="str">
        <f t="shared" si="1049"/>
        <v/>
      </c>
      <c r="BP158" s="55" t="str">
        <f t="shared" si="1049"/>
        <v/>
      </c>
      <c r="BQ158" s="55" t="str">
        <f t="shared" ref="BQ158:CO158" si="1050">IFERROR(IF($Y$2="DAILY",BP158+1,""),"")</f>
        <v/>
      </c>
      <c r="BR158" s="55" t="str">
        <f t="shared" si="1050"/>
        <v/>
      </c>
      <c r="BS158" s="55" t="str">
        <f t="shared" si="1050"/>
        <v/>
      </c>
      <c r="BT158" s="55" t="str">
        <f t="shared" si="1050"/>
        <v/>
      </c>
      <c r="BU158" s="55" t="str">
        <f t="shared" si="1050"/>
        <v/>
      </c>
      <c r="BV158" s="55" t="str">
        <f t="shared" si="1050"/>
        <v/>
      </c>
      <c r="BW158" s="55" t="str">
        <f t="shared" si="1050"/>
        <v/>
      </c>
      <c r="BX158" s="55" t="str">
        <f t="shared" si="1050"/>
        <v/>
      </c>
      <c r="BY158" s="55" t="str">
        <f t="shared" si="1050"/>
        <v/>
      </c>
      <c r="BZ158" s="55" t="str">
        <f t="shared" si="1050"/>
        <v/>
      </c>
      <c r="CA158" s="55" t="str">
        <f t="shared" si="1050"/>
        <v/>
      </c>
      <c r="CB158" s="55" t="str">
        <f t="shared" si="1050"/>
        <v/>
      </c>
      <c r="CC158" s="55" t="str">
        <f t="shared" si="1050"/>
        <v/>
      </c>
      <c r="CD158" s="55" t="str">
        <f t="shared" si="1050"/>
        <v/>
      </c>
      <c r="CE158" s="55" t="str">
        <f t="shared" si="1050"/>
        <v/>
      </c>
      <c r="CF158" s="55" t="str">
        <f t="shared" si="1050"/>
        <v/>
      </c>
      <c r="CG158" s="55" t="str">
        <f t="shared" si="1050"/>
        <v/>
      </c>
      <c r="CH158" s="55" t="str">
        <f t="shared" si="1050"/>
        <v/>
      </c>
      <c r="CI158" s="55" t="str">
        <f t="shared" si="1050"/>
        <v/>
      </c>
      <c r="CJ158" s="55" t="str">
        <f t="shared" si="1050"/>
        <v/>
      </c>
      <c r="CK158" s="55" t="str">
        <f t="shared" si="1050"/>
        <v/>
      </c>
      <c r="CL158" s="55" t="str">
        <f t="shared" si="1050"/>
        <v/>
      </c>
      <c r="CM158" s="55" t="str">
        <f t="shared" si="1050"/>
        <v/>
      </c>
      <c r="CN158" s="55" t="str">
        <f t="shared" si="1050"/>
        <v/>
      </c>
      <c r="CO158" s="55" t="str">
        <f t="shared" si="1050"/>
        <v/>
      </c>
      <c r="CP158" s="56" t="str">
        <f>IFERROR(IF($Y$2="DAILY",DATE(B155,1,1)-WEEKDAY(DATE(B155,1,1))+52*7,DATE(CR158,1,1)-WEEKDAY(DATE(CR158,1,1))+52*7),"")</f>
        <v/>
      </c>
      <c r="CQ158" s="3"/>
      <c r="CR158" s="3" t="str">
        <f>B39</f>
        <v/>
      </c>
    </row>
    <row r="159" spans="1:96" ht="21" customHeight="1" x14ac:dyDescent="0.25">
      <c r="A159" s="48"/>
      <c r="B159" s="49"/>
      <c r="C159" s="58"/>
      <c r="D159" s="54" t="str">
        <f>IFERROR(IF($Y$2="DAILY",IF(AND(MONTH(DATE(B155,2,29))=2,WEEKDAY(DATE(B155,1,1))=7),DATE(B155,12,24),""),""),"")</f>
        <v/>
      </c>
      <c r="E159" s="55" t="str">
        <f>IFERROR(IF($Y$2="DAILY",IF(AND(MONTH(DATE(B155,2,29))=2,WEEKDAY(DATE(B155,1,1))=7),DATE(B155,12,25),""),""),"")</f>
        <v/>
      </c>
      <c r="F159" s="55" t="str">
        <f>IFERROR(IF($Y$2="DAILY",IF(AND(MONTH(DATE(B155,2,29))=2,WEEKDAY(DATE(B155,1,1))=7),DATE(B155,12,26),""),""),"")</f>
        <v/>
      </c>
      <c r="G159" s="55" t="str">
        <f>IFERROR(IF($Y$2="DAILY",IF(AND(MONTH(DATE(B155,2,29))=2,WEEKDAY(DATE(B155,1,1))=7),DATE(B155,12,27),""),""),"")</f>
        <v/>
      </c>
      <c r="H159" s="55" t="str">
        <f>IFERROR(IF($Y$2="DAILY",IF(AND(MONTH(DATE(B155,2,29))=2,WEEKDAY(DATE(B155,1,1))=7),DATE(B155,12,28),""),""),"")</f>
        <v/>
      </c>
      <c r="I159" s="55" t="str">
        <f>IFERROR(IF($Y$2="DAILY",IF(AND(MONTH(DATE(B155,2,29))=2,WEEKDAY(DATE(B155,1,1))=7),DATE(B155,12,29),""),""),"")</f>
        <v/>
      </c>
      <c r="J159" s="55" t="str">
        <f>IFERROR(IF($Y$2="DAILY",IF(AND(MONTH(DATE(B155,2,29))=2,WEEKDAY(DATE(B155,1,1))=7),DATE(B155,12,30),""),""),"")</f>
        <v/>
      </c>
      <c r="K159" s="55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56"/>
      <c r="CQ159" s="3"/>
      <c r="CR159" s="3" t="str">
        <f>B39</f>
        <v/>
      </c>
    </row>
    <row r="160" spans="1:96" ht="21" customHeight="1" x14ac:dyDescent="0.25">
      <c r="A160" s="48" t="str">
        <f>IFERROR(IF($Y$2="DAILY","29-30",""),"")</f>
        <v>29-30</v>
      </c>
      <c r="B160" s="49" t="str">
        <f>IFERROR(IF($Y$2="DAILY",$B$10+30,""),"")</f>
        <v/>
      </c>
      <c r="C160" s="57">
        <f t="shared" ref="C160" si="1051">IF($Y$2="DAILY",1,"")</f>
        <v>1</v>
      </c>
      <c r="D160" s="54" t="str">
        <f>IFERROR(IF($Y$2="DAILY",DATE(B160,1,1)-WEEKDAY(DATE(B160,1,1),1)+1,""),"")</f>
        <v/>
      </c>
      <c r="E160" s="55" t="str">
        <f>IFERROR(IF($Y$2="DAILY",DATE(B160,1,1)-WEEKDAY(DATE(B160,1,1),1)+2,""),"")</f>
        <v/>
      </c>
      <c r="F160" s="55" t="str">
        <f>IFERROR(IF($Y$2="DAILY",DATE(B160,1,1)-WEEKDAY(DATE(B160,1,1),1)+3,""),"")</f>
        <v/>
      </c>
      <c r="G160" s="55" t="str">
        <f>IFERROR(IF($Y$2="DAILY",DATE(B160,1,1)-WEEKDAY(DATE(B160,1,1),1)+4,""),"")</f>
        <v/>
      </c>
      <c r="H160" s="55" t="str">
        <f>IFERROR(IF($Y$2="DAILY",DATE(B160,1,1)-WEEKDAY(DATE(B160,1,1),1)+5,""),"")</f>
        <v/>
      </c>
      <c r="I160" s="55" t="str">
        <f>IFERROR(IF($Y$2="DAILY",DATE(B160,1,1)-WEEKDAY(DATE(B160,1,1),1)+6,""),"")</f>
        <v/>
      </c>
      <c r="J160" s="55" t="str">
        <f>IFERROR(IF($Y$2="DAILY",DATE(B160,1,1)-WEEKDAY(DATE(B160,1,1),1)+7,""),"")</f>
        <v/>
      </c>
      <c r="K160" s="55" t="str">
        <f t="shared" ref="K160:BV160" si="1052">IFERROR(IF($Y$2="DAILY",J160+1,""),"")</f>
        <v/>
      </c>
      <c r="L160" s="55" t="str">
        <f t="shared" si="1052"/>
        <v/>
      </c>
      <c r="M160" s="55" t="str">
        <f t="shared" si="1052"/>
        <v/>
      </c>
      <c r="N160" s="55" t="str">
        <f t="shared" si="1052"/>
        <v/>
      </c>
      <c r="O160" s="55" t="str">
        <f t="shared" si="1052"/>
        <v/>
      </c>
      <c r="P160" s="55" t="str">
        <f t="shared" si="1052"/>
        <v/>
      </c>
      <c r="Q160" s="55" t="str">
        <f t="shared" si="1052"/>
        <v/>
      </c>
      <c r="R160" s="55" t="str">
        <f t="shared" si="1052"/>
        <v/>
      </c>
      <c r="S160" s="55" t="str">
        <f t="shared" si="1052"/>
        <v/>
      </c>
      <c r="T160" s="55" t="str">
        <f t="shared" si="1052"/>
        <v/>
      </c>
      <c r="U160" s="55" t="str">
        <f t="shared" si="1052"/>
        <v/>
      </c>
      <c r="V160" s="55" t="str">
        <f t="shared" si="1052"/>
        <v/>
      </c>
      <c r="W160" s="55" t="str">
        <f t="shared" si="1052"/>
        <v/>
      </c>
      <c r="X160" s="55" t="str">
        <f t="shared" si="1052"/>
        <v/>
      </c>
      <c r="Y160" s="55" t="str">
        <f t="shared" si="1052"/>
        <v/>
      </c>
      <c r="Z160" s="55" t="str">
        <f t="shared" si="1052"/>
        <v/>
      </c>
      <c r="AA160" s="55" t="str">
        <f t="shared" si="1052"/>
        <v/>
      </c>
      <c r="AB160" s="55" t="str">
        <f t="shared" si="1052"/>
        <v/>
      </c>
      <c r="AC160" s="55" t="str">
        <f t="shared" si="1052"/>
        <v/>
      </c>
      <c r="AD160" s="55" t="str">
        <f t="shared" si="1052"/>
        <v/>
      </c>
      <c r="AE160" s="55" t="str">
        <f t="shared" si="1052"/>
        <v/>
      </c>
      <c r="AF160" s="55" t="str">
        <f t="shared" si="1052"/>
        <v/>
      </c>
      <c r="AG160" s="55" t="str">
        <f t="shared" si="1052"/>
        <v/>
      </c>
      <c r="AH160" s="55" t="str">
        <f t="shared" si="1052"/>
        <v/>
      </c>
      <c r="AI160" s="55" t="str">
        <f t="shared" si="1052"/>
        <v/>
      </c>
      <c r="AJ160" s="55" t="str">
        <f t="shared" si="1052"/>
        <v/>
      </c>
      <c r="AK160" s="55" t="str">
        <f t="shared" si="1052"/>
        <v/>
      </c>
      <c r="AL160" s="55" t="str">
        <f t="shared" si="1052"/>
        <v/>
      </c>
      <c r="AM160" s="55" t="str">
        <f t="shared" si="1052"/>
        <v/>
      </c>
      <c r="AN160" s="55" t="str">
        <f t="shared" si="1052"/>
        <v/>
      </c>
      <c r="AO160" s="55" t="str">
        <f t="shared" si="1052"/>
        <v/>
      </c>
      <c r="AP160" s="55" t="str">
        <f t="shared" si="1052"/>
        <v/>
      </c>
      <c r="AQ160" s="55" t="str">
        <f t="shared" si="1052"/>
        <v/>
      </c>
      <c r="AR160" s="55" t="str">
        <f t="shared" si="1052"/>
        <v/>
      </c>
      <c r="AS160" s="55" t="str">
        <f t="shared" si="1052"/>
        <v/>
      </c>
      <c r="AT160" s="55" t="str">
        <f t="shared" si="1052"/>
        <v/>
      </c>
      <c r="AU160" s="55" t="str">
        <f t="shared" si="1052"/>
        <v/>
      </c>
      <c r="AV160" s="55" t="str">
        <f t="shared" si="1052"/>
        <v/>
      </c>
      <c r="AW160" s="55" t="str">
        <f t="shared" si="1052"/>
        <v/>
      </c>
      <c r="AX160" s="55" t="str">
        <f t="shared" si="1052"/>
        <v/>
      </c>
      <c r="AY160" s="55" t="str">
        <f t="shared" si="1052"/>
        <v/>
      </c>
      <c r="AZ160" s="55" t="str">
        <f t="shared" si="1052"/>
        <v/>
      </c>
      <c r="BA160" s="55" t="str">
        <f t="shared" si="1052"/>
        <v/>
      </c>
      <c r="BB160" s="55" t="str">
        <f t="shared" si="1052"/>
        <v/>
      </c>
      <c r="BC160" s="55" t="str">
        <f t="shared" si="1052"/>
        <v/>
      </c>
      <c r="BD160" s="55" t="str">
        <f t="shared" si="1052"/>
        <v/>
      </c>
      <c r="BE160" s="55" t="str">
        <f t="shared" si="1052"/>
        <v/>
      </c>
      <c r="BF160" s="55" t="str">
        <f t="shared" si="1052"/>
        <v/>
      </c>
      <c r="BG160" s="55" t="str">
        <f t="shared" si="1052"/>
        <v/>
      </c>
      <c r="BH160" s="55" t="str">
        <f t="shared" si="1052"/>
        <v/>
      </c>
      <c r="BI160" s="55" t="str">
        <f t="shared" si="1052"/>
        <v/>
      </c>
      <c r="BJ160" s="55" t="str">
        <f t="shared" si="1052"/>
        <v/>
      </c>
      <c r="BK160" s="55" t="str">
        <f t="shared" si="1052"/>
        <v/>
      </c>
      <c r="BL160" s="55" t="str">
        <f t="shared" si="1052"/>
        <v/>
      </c>
      <c r="BM160" s="55" t="str">
        <f t="shared" si="1052"/>
        <v/>
      </c>
      <c r="BN160" s="55" t="str">
        <f t="shared" si="1052"/>
        <v/>
      </c>
      <c r="BO160" s="55" t="str">
        <f t="shared" si="1052"/>
        <v/>
      </c>
      <c r="BP160" s="55" t="str">
        <f t="shared" si="1052"/>
        <v/>
      </c>
      <c r="BQ160" s="55" t="str">
        <f t="shared" si="1052"/>
        <v/>
      </c>
      <c r="BR160" s="55" t="str">
        <f t="shared" si="1052"/>
        <v/>
      </c>
      <c r="BS160" s="55" t="str">
        <f t="shared" si="1052"/>
        <v/>
      </c>
      <c r="BT160" s="55" t="str">
        <f t="shared" si="1052"/>
        <v/>
      </c>
      <c r="BU160" s="55" t="str">
        <f t="shared" si="1052"/>
        <v/>
      </c>
      <c r="BV160" s="55" t="str">
        <f t="shared" si="1052"/>
        <v/>
      </c>
      <c r="BW160" s="55" t="str">
        <f t="shared" ref="BW160:CO160" si="1053">IFERROR(IF($Y$2="DAILY",BV160+1,""),"")</f>
        <v/>
      </c>
      <c r="BX160" s="55" t="str">
        <f t="shared" si="1053"/>
        <v/>
      </c>
      <c r="BY160" s="55" t="str">
        <f t="shared" si="1053"/>
        <v/>
      </c>
      <c r="BZ160" s="55" t="str">
        <f t="shared" si="1053"/>
        <v/>
      </c>
      <c r="CA160" s="55" t="str">
        <f t="shared" si="1053"/>
        <v/>
      </c>
      <c r="CB160" s="55" t="str">
        <f t="shared" si="1053"/>
        <v/>
      </c>
      <c r="CC160" s="55" t="str">
        <f t="shared" si="1053"/>
        <v/>
      </c>
      <c r="CD160" s="55" t="str">
        <f t="shared" si="1053"/>
        <v/>
      </c>
      <c r="CE160" s="55" t="str">
        <f t="shared" si="1053"/>
        <v/>
      </c>
      <c r="CF160" s="55" t="str">
        <f t="shared" si="1053"/>
        <v/>
      </c>
      <c r="CG160" s="55" t="str">
        <f t="shared" si="1053"/>
        <v/>
      </c>
      <c r="CH160" s="55" t="str">
        <f t="shared" si="1053"/>
        <v/>
      </c>
      <c r="CI160" s="55" t="str">
        <f t="shared" si="1053"/>
        <v/>
      </c>
      <c r="CJ160" s="55" t="str">
        <f t="shared" si="1053"/>
        <v/>
      </c>
      <c r="CK160" s="55" t="str">
        <f t="shared" si="1053"/>
        <v/>
      </c>
      <c r="CL160" s="55" t="str">
        <f t="shared" si="1053"/>
        <v/>
      </c>
      <c r="CM160" s="55" t="str">
        <f t="shared" si="1053"/>
        <v/>
      </c>
      <c r="CN160" s="55" t="str">
        <f t="shared" si="1053"/>
        <v/>
      </c>
      <c r="CO160" s="55" t="str">
        <f t="shared" si="1053"/>
        <v/>
      </c>
      <c r="CP160" s="56" t="str">
        <f>IFERROR(IF($Y$2="DAILY",DATE(B160,1,1)-WEEKDAY(DATE(B160,1,1))+13*7,DATE(CR160,1,1)-WEEKDAY(DATE(CR160,1,1))+13*7),"")</f>
        <v/>
      </c>
      <c r="CQ160" s="3"/>
      <c r="CR160" s="3" t="str">
        <f>B40</f>
        <v/>
      </c>
    </row>
    <row r="161" spans="1:96" ht="21" customHeight="1" x14ac:dyDescent="0.25">
      <c r="A161" s="48"/>
      <c r="B161" s="61"/>
      <c r="C161" s="57">
        <f t="shared" ref="C161" si="1054">IF($Y$2="DAILY",2,"")</f>
        <v>2</v>
      </c>
      <c r="D161" s="54" t="str">
        <f t="shared" ref="D161:D163" si="1055">IFERROR(IF($Y$2="DAILY",CP160+1,""),"")</f>
        <v/>
      </c>
      <c r="E161" s="55" t="str">
        <f t="shared" ref="E161:BP161" si="1056">IFERROR(IF($Y$2="DAILY",D161+1,""),"")</f>
        <v/>
      </c>
      <c r="F161" s="55" t="str">
        <f t="shared" si="1056"/>
        <v/>
      </c>
      <c r="G161" s="55" t="str">
        <f t="shared" si="1056"/>
        <v/>
      </c>
      <c r="H161" s="55" t="str">
        <f t="shared" si="1056"/>
        <v/>
      </c>
      <c r="I161" s="55" t="str">
        <f t="shared" si="1056"/>
        <v/>
      </c>
      <c r="J161" s="55" t="str">
        <f t="shared" si="1056"/>
        <v/>
      </c>
      <c r="K161" s="55" t="str">
        <f t="shared" si="1056"/>
        <v/>
      </c>
      <c r="L161" s="55" t="str">
        <f t="shared" si="1056"/>
        <v/>
      </c>
      <c r="M161" s="55" t="str">
        <f t="shared" si="1056"/>
        <v/>
      </c>
      <c r="N161" s="55" t="str">
        <f t="shared" si="1056"/>
        <v/>
      </c>
      <c r="O161" s="55" t="str">
        <f t="shared" si="1056"/>
        <v/>
      </c>
      <c r="P161" s="55" t="str">
        <f t="shared" si="1056"/>
        <v/>
      </c>
      <c r="Q161" s="55" t="str">
        <f t="shared" si="1056"/>
        <v/>
      </c>
      <c r="R161" s="55" t="str">
        <f t="shared" si="1056"/>
        <v/>
      </c>
      <c r="S161" s="55" t="str">
        <f t="shared" si="1056"/>
        <v/>
      </c>
      <c r="T161" s="55" t="str">
        <f t="shared" si="1056"/>
        <v/>
      </c>
      <c r="U161" s="55" t="str">
        <f t="shared" si="1056"/>
        <v/>
      </c>
      <c r="V161" s="55" t="str">
        <f t="shared" si="1056"/>
        <v/>
      </c>
      <c r="W161" s="55" t="str">
        <f t="shared" si="1056"/>
        <v/>
      </c>
      <c r="X161" s="55" t="str">
        <f t="shared" si="1056"/>
        <v/>
      </c>
      <c r="Y161" s="55" t="str">
        <f t="shared" si="1056"/>
        <v/>
      </c>
      <c r="Z161" s="55" t="str">
        <f t="shared" si="1056"/>
        <v/>
      </c>
      <c r="AA161" s="55" t="str">
        <f t="shared" si="1056"/>
        <v/>
      </c>
      <c r="AB161" s="55" t="str">
        <f t="shared" si="1056"/>
        <v/>
      </c>
      <c r="AC161" s="55" t="str">
        <f t="shared" si="1056"/>
        <v/>
      </c>
      <c r="AD161" s="55" t="str">
        <f t="shared" si="1056"/>
        <v/>
      </c>
      <c r="AE161" s="55" t="str">
        <f t="shared" si="1056"/>
        <v/>
      </c>
      <c r="AF161" s="55" t="str">
        <f t="shared" si="1056"/>
        <v/>
      </c>
      <c r="AG161" s="55" t="str">
        <f t="shared" si="1056"/>
        <v/>
      </c>
      <c r="AH161" s="55" t="str">
        <f t="shared" si="1056"/>
        <v/>
      </c>
      <c r="AI161" s="55" t="str">
        <f t="shared" si="1056"/>
        <v/>
      </c>
      <c r="AJ161" s="55" t="str">
        <f t="shared" si="1056"/>
        <v/>
      </c>
      <c r="AK161" s="55" t="str">
        <f t="shared" si="1056"/>
        <v/>
      </c>
      <c r="AL161" s="55" t="str">
        <f t="shared" si="1056"/>
        <v/>
      </c>
      <c r="AM161" s="55" t="str">
        <f t="shared" si="1056"/>
        <v/>
      </c>
      <c r="AN161" s="55" t="str">
        <f t="shared" si="1056"/>
        <v/>
      </c>
      <c r="AO161" s="55" t="str">
        <f t="shared" si="1056"/>
        <v/>
      </c>
      <c r="AP161" s="55" t="str">
        <f t="shared" si="1056"/>
        <v/>
      </c>
      <c r="AQ161" s="55" t="str">
        <f t="shared" si="1056"/>
        <v/>
      </c>
      <c r="AR161" s="55" t="str">
        <f t="shared" si="1056"/>
        <v/>
      </c>
      <c r="AS161" s="55" t="str">
        <f t="shared" si="1056"/>
        <v/>
      </c>
      <c r="AT161" s="55" t="str">
        <f t="shared" si="1056"/>
        <v/>
      </c>
      <c r="AU161" s="55" t="str">
        <f t="shared" si="1056"/>
        <v/>
      </c>
      <c r="AV161" s="55" t="str">
        <f t="shared" si="1056"/>
        <v/>
      </c>
      <c r="AW161" s="55" t="str">
        <f t="shared" si="1056"/>
        <v/>
      </c>
      <c r="AX161" s="55" t="str">
        <f t="shared" si="1056"/>
        <v/>
      </c>
      <c r="AY161" s="55" t="str">
        <f t="shared" si="1056"/>
        <v/>
      </c>
      <c r="AZ161" s="55" t="str">
        <f t="shared" si="1056"/>
        <v/>
      </c>
      <c r="BA161" s="55" t="str">
        <f t="shared" si="1056"/>
        <v/>
      </c>
      <c r="BB161" s="55" t="str">
        <f t="shared" si="1056"/>
        <v/>
      </c>
      <c r="BC161" s="55" t="str">
        <f t="shared" si="1056"/>
        <v/>
      </c>
      <c r="BD161" s="55" t="str">
        <f t="shared" si="1056"/>
        <v/>
      </c>
      <c r="BE161" s="55" t="str">
        <f t="shared" si="1056"/>
        <v/>
      </c>
      <c r="BF161" s="55" t="str">
        <f t="shared" si="1056"/>
        <v/>
      </c>
      <c r="BG161" s="55" t="str">
        <f t="shared" si="1056"/>
        <v/>
      </c>
      <c r="BH161" s="55" t="str">
        <f t="shared" si="1056"/>
        <v/>
      </c>
      <c r="BI161" s="55" t="str">
        <f t="shared" si="1056"/>
        <v/>
      </c>
      <c r="BJ161" s="55" t="str">
        <f t="shared" si="1056"/>
        <v/>
      </c>
      <c r="BK161" s="55" t="str">
        <f t="shared" si="1056"/>
        <v/>
      </c>
      <c r="BL161" s="55" t="str">
        <f t="shared" si="1056"/>
        <v/>
      </c>
      <c r="BM161" s="55" t="str">
        <f t="shared" si="1056"/>
        <v/>
      </c>
      <c r="BN161" s="55" t="str">
        <f t="shared" si="1056"/>
        <v/>
      </c>
      <c r="BO161" s="55" t="str">
        <f t="shared" si="1056"/>
        <v/>
      </c>
      <c r="BP161" s="55" t="str">
        <f t="shared" si="1056"/>
        <v/>
      </c>
      <c r="BQ161" s="55" t="str">
        <f t="shared" ref="BQ161:CO161" si="1057">IFERROR(IF($Y$2="DAILY",BP161+1,""),"")</f>
        <v/>
      </c>
      <c r="BR161" s="55" t="str">
        <f t="shared" si="1057"/>
        <v/>
      </c>
      <c r="BS161" s="55" t="str">
        <f t="shared" si="1057"/>
        <v/>
      </c>
      <c r="BT161" s="55" t="str">
        <f t="shared" si="1057"/>
        <v/>
      </c>
      <c r="BU161" s="55" t="str">
        <f t="shared" si="1057"/>
        <v/>
      </c>
      <c r="BV161" s="55" t="str">
        <f t="shared" si="1057"/>
        <v/>
      </c>
      <c r="BW161" s="55" t="str">
        <f t="shared" si="1057"/>
        <v/>
      </c>
      <c r="BX161" s="55" t="str">
        <f t="shared" si="1057"/>
        <v/>
      </c>
      <c r="BY161" s="55" t="str">
        <f t="shared" si="1057"/>
        <v/>
      </c>
      <c r="BZ161" s="55" t="str">
        <f t="shared" si="1057"/>
        <v/>
      </c>
      <c r="CA161" s="55" t="str">
        <f t="shared" si="1057"/>
        <v/>
      </c>
      <c r="CB161" s="55" t="str">
        <f t="shared" si="1057"/>
        <v/>
      </c>
      <c r="CC161" s="55" t="str">
        <f t="shared" si="1057"/>
        <v/>
      </c>
      <c r="CD161" s="55" t="str">
        <f t="shared" si="1057"/>
        <v/>
      </c>
      <c r="CE161" s="55" t="str">
        <f t="shared" si="1057"/>
        <v/>
      </c>
      <c r="CF161" s="55" t="str">
        <f t="shared" si="1057"/>
        <v/>
      </c>
      <c r="CG161" s="55" t="str">
        <f t="shared" si="1057"/>
        <v/>
      </c>
      <c r="CH161" s="55" t="str">
        <f t="shared" si="1057"/>
        <v/>
      </c>
      <c r="CI161" s="55" t="str">
        <f t="shared" si="1057"/>
        <v/>
      </c>
      <c r="CJ161" s="55" t="str">
        <f t="shared" si="1057"/>
        <v/>
      </c>
      <c r="CK161" s="55" t="str">
        <f t="shared" si="1057"/>
        <v/>
      </c>
      <c r="CL161" s="55" t="str">
        <f t="shared" si="1057"/>
        <v/>
      </c>
      <c r="CM161" s="55" t="str">
        <f t="shared" si="1057"/>
        <v/>
      </c>
      <c r="CN161" s="55" t="str">
        <f t="shared" si="1057"/>
        <v/>
      </c>
      <c r="CO161" s="55" t="str">
        <f t="shared" si="1057"/>
        <v/>
      </c>
      <c r="CP161" s="56" t="str">
        <f>IFERROR(IF($Y$2="DAILY",DATE(B160,1,1)-WEEKDAY(DATE(B160,1,1))+26*7,DATE(CR161,1,1)-WEEKDAY(DATE(CR161,1,1))+26*7),"")</f>
        <v/>
      </c>
      <c r="CQ161" s="3"/>
      <c r="CR161" s="3" t="str">
        <f>B40</f>
        <v/>
      </c>
    </row>
    <row r="162" spans="1:96" ht="21" customHeight="1" x14ac:dyDescent="0.25">
      <c r="A162" s="48"/>
      <c r="B162" s="49"/>
      <c r="C162" s="57">
        <f t="shared" ref="C162" si="1058">IF($Y$2="DAILY",3,"")</f>
        <v>3</v>
      </c>
      <c r="D162" s="54" t="str">
        <f t="shared" si="1055"/>
        <v/>
      </c>
      <c r="E162" s="55" t="str">
        <f t="shared" ref="E162:BP162" si="1059">IFERROR(IF($Y$2="DAILY",D162+1,""),"")</f>
        <v/>
      </c>
      <c r="F162" s="55" t="str">
        <f t="shared" si="1059"/>
        <v/>
      </c>
      <c r="G162" s="55" t="str">
        <f t="shared" si="1059"/>
        <v/>
      </c>
      <c r="H162" s="55" t="str">
        <f t="shared" si="1059"/>
        <v/>
      </c>
      <c r="I162" s="55" t="str">
        <f t="shared" si="1059"/>
        <v/>
      </c>
      <c r="J162" s="55" t="str">
        <f t="shared" si="1059"/>
        <v/>
      </c>
      <c r="K162" s="55" t="str">
        <f t="shared" si="1059"/>
        <v/>
      </c>
      <c r="L162" s="55" t="str">
        <f t="shared" si="1059"/>
        <v/>
      </c>
      <c r="M162" s="55" t="str">
        <f t="shared" si="1059"/>
        <v/>
      </c>
      <c r="N162" s="55" t="str">
        <f t="shared" si="1059"/>
        <v/>
      </c>
      <c r="O162" s="55" t="str">
        <f t="shared" si="1059"/>
        <v/>
      </c>
      <c r="P162" s="55" t="str">
        <f t="shared" si="1059"/>
        <v/>
      </c>
      <c r="Q162" s="55" t="str">
        <f t="shared" si="1059"/>
        <v/>
      </c>
      <c r="R162" s="55" t="str">
        <f t="shared" si="1059"/>
        <v/>
      </c>
      <c r="S162" s="55" t="str">
        <f t="shared" si="1059"/>
        <v/>
      </c>
      <c r="T162" s="55" t="str">
        <f t="shared" si="1059"/>
        <v/>
      </c>
      <c r="U162" s="55" t="str">
        <f t="shared" si="1059"/>
        <v/>
      </c>
      <c r="V162" s="55" t="str">
        <f t="shared" si="1059"/>
        <v/>
      </c>
      <c r="W162" s="55" t="str">
        <f t="shared" si="1059"/>
        <v/>
      </c>
      <c r="X162" s="55" t="str">
        <f t="shared" si="1059"/>
        <v/>
      </c>
      <c r="Y162" s="55" t="str">
        <f t="shared" si="1059"/>
        <v/>
      </c>
      <c r="Z162" s="55" t="str">
        <f t="shared" si="1059"/>
        <v/>
      </c>
      <c r="AA162" s="55" t="str">
        <f t="shared" si="1059"/>
        <v/>
      </c>
      <c r="AB162" s="55" t="str">
        <f t="shared" si="1059"/>
        <v/>
      </c>
      <c r="AC162" s="55" t="str">
        <f t="shared" si="1059"/>
        <v/>
      </c>
      <c r="AD162" s="55" t="str">
        <f t="shared" si="1059"/>
        <v/>
      </c>
      <c r="AE162" s="55" t="str">
        <f t="shared" si="1059"/>
        <v/>
      </c>
      <c r="AF162" s="55" t="str">
        <f t="shared" si="1059"/>
        <v/>
      </c>
      <c r="AG162" s="55" t="str">
        <f t="shared" si="1059"/>
        <v/>
      </c>
      <c r="AH162" s="55" t="str">
        <f t="shared" si="1059"/>
        <v/>
      </c>
      <c r="AI162" s="55" t="str">
        <f t="shared" si="1059"/>
        <v/>
      </c>
      <c r="AJ162" s="55" t="str">
        <f t="shared" si="1059"/>
        <v/>
      </c>
      <c r="AK162" s="55" t="str">
        <f t="shared" si="1059"/>
        <v/>
      </c>
      <c r="AL162" s="55" t="str">
        <f t="shared" si="1059"/>
        <v/>
      </c>
      <c r="AM162" s="55" t="str">
        <f t="shared" si="1059"/>
        <v/>
      </c>
      <c r="AN162" s="55" t="str">
        <f t="shared" si="1059"/>
        <v/>
      </c>
      <c r="AO162" s="55" t="str">
        <f t="shared" si="1059"/>
        <v/>
      </c>
      <c r="AP162" s="55" t="str">
        <f t="shared" si="1059"/>
        <v/>
      </c>
      <c r="AQ162" s="55" t="str">
        <f t="shared" si="1059"/>
        <v/>
      </c>
      <c r="AR162" s="55" t="str">
        <f t="shared" si="1059"/>
        <v/>
      </c>
      <c r="AS162" s="55" t="str">
        <f t="shared" si="1059"/>
        <v/>
      </c>
      <c r="AT162" s="55" t="str">
        <f t="shared" si="1059"/>
        <v/>
      </c>
      <c r="AU162" s="55" t="str">
        <f t="shared" si="1059"/>
        <v/>
      </c>
      <c r="AV162" s="55" t="str">
        <f t="shared" si="1059"/>
        <v/>
      </c>
      <c r="AW162" s="55" t="str">
        <f t="shared" si="1059"/>
        <v/>
      </c>
      <c r="AX162" s="55" t="str">
        <f t="shared" si="1059"/>
        <v/>
      </c>
      <c r="AY162" s="55" t="str">
        <f t="shared" si="1059"/>
        <v/>
      </c>
      <c r="AZ162" s="55" t="str">
        <f t="shared" si="1059"/>
        <v/>
      </c>
      <c r="BA162" s="55" t="str">
        <f t="shared" si="1059"/>
        <v/>
      </c>
      <c r="BB162" s="55" t="str">
        <f t="shared" si="1059"/>
        <v/>
      </c>
      <c r="BC162" s="55" t="str">
        <f t="shared" si="1059"/>
        <v/>
      </c>
      <c r="BD162" s="55" t="str">
        <f t="shared" si="1059"/>
        <v/>
      </c>
      <c r="BE162" s="55" t="str">
        <f t="shared" si="1059"/>
        <v/>
      </c>
      <c r="BF162" s="55" t="str">
        <f t="shared" si="1059"/>
        <v/>
      </c>
      <c r="BG162" s="55" t="str">
        <f t="shared" si="1059"/>
        <v/>
      </c>
      <c r="BH162" s="55" t="str">
        <f t="shared" si="1059"/>
        <v/>
      </c>
      <c r="BI162" s="55" t="str">
        <f t="shared" si="1059"/>
        <v/>
      </c>
      <c r="BJ162" s="55" t="str">
        <f t="shared" si="1059"/>
        <v/>
      </c>
      <c r="BK162" s="55" t="str">
        <f t="shared" si="1059"/>
        <v/>
      </c>
      <c r="BL162" s="55" t="str">
        <f t="shared" si="1059"/>
        <v/>
      </c>
      <c r="BM162" s="55" t="str">
        <f t="shared" si="1059"/>
        <v/>
      </c>
      <c r="BN162" s="55" t="str">
        <f t="shared" si="1059"/>
        <v/>
      </c>
      <c r="BO162" s="55" t="str">
        <f t="shared" si="1059"/>
        <v/>
      </c>
      <c r="BP162" s="55" t="str">
        <f t="shared" si="1059"/>
        <v/>
      </c>
      <c r="BQ162" s="55" t="str">
        <f t="shared" ref="BQ162:CO162" si="1060">IFERROR(IF($Y$2="DAILY",BP162+1,""),"")</f>
        <v/>
      </c>
      <c r="BR162" s="55" t="str">
        <f t="shared" si="1060"/>
        <v/>
      </c>
      <c r="BS162" s="55" t="str">
        <f t="shared" si="1060"/>
        <v/>
      </c>
      <c r="BT162" s="55" t="str">
        <f t="shared" si="1060"/>
        <v/>
      </c>
      <c r="BU162" s="55" t="str">
        <f t="shared" si="1060"/>
        <v/>
      </c>
      <c r="BV162" s="55" t="str">
        <f t="shared" si="1060"/>
        <v/>
      </c>
      <c r="BW162" s="55" t="str">
        <f t="shared" si="1060"/>
        <v/>
      </c>
      <c r="BX162" s="55" t="str">
        <f t="shared" si="1060"/>
        <v/>
      </c>
      <c r="BY162" s="55" t="str">
        <f t="shared" si="1060"/>
        <v/>
      </c>
      <c r="BZ162" s="55" t="str">
        <f t="shared" si="1060"/>
        <v/>
      </c>
      <c r="CA162" s="55" t="str">
        <f t="shared" si="1060"/>
        <v/>
      </c>
      <c r="CB162" s="55" t="str">
        <f t="shared" si="1060"/>
        <v/>
      </c>
      <c r="CC162" s="55" t="str">
        <f t="shared" si="1060"/>
        <v/>
      </c>
      <c r="CD162" s="55" t="str">
        <f t="shared" si="1060"/>
        <v/>
      </c>
      <c r="CE162" s="55" t="str">
        <f t="shared" si="1060"/>
        <v/>
      </c>
      <c r="CF162" s="55" t="str">
        <f t="shared" si="1060"/>
        <v/>
      </c>
      <c r="CG162" s="55" t="str">
        <f t="shared" si="1060"/>
        <v/>
      </c>
      <c r="CH162" s="55" t="str">
        <f t="shared" si="1060"/>
        <v/>
      </c>
      <c r="CI162" s="55" t="str">
        <f t="shared" si="1060"/>
        <v/>
      </c>
      <c r="CJ162" s="55" t="str">
        <f t="shared" si="1060"/>
        <v/>
      </c>
      <c r="CK162" s="55" t="str">
        <f t="shared" si="1060"/>
        <v/>
      </c>
      <c r="CL162" s="55" t="str">
        <f t="shared" si="1060"/>
        <v/>
      </c>
      <c r="CM162" s="55" t="str">
        <f t="shared" si="1060"/>
        <v/>
      </c>
      <c r="CN162" s="55" t="str">
        <f t="shared" si="1060"/>
        <v/>
      </c>
      <c r="CO162" s="55" t="str">
        <f t="shared" si="1060"/>
        <v/>
      </c>
      <c r="CP162" s="56" t="str">
        <f>IFERROR(IF($Y$2="DAILY",DATE(B160,1,1)-WEEKDAY(DATE(B160,1,1))+39*7,DATE(CR162,1,1)-WEEKDAY(DATE(CR162,1,1))+39*7),"")</f>
        <v/>
      </c>
      <c r="CQ162" s="3"/>
      <c r="CR162" s="3" t="str">
        <f>B40</f>
        <v/>
      </c>
    </row>
    <row r="163" spans="1:96" ht="21" customHeight="1" x14ac:dyDescent="0.25">
      <c r="A163" s="48"/>
      <c r="B163" s="49"/>
      <c r="C163" s="57">
        <f t="shared" ref="C163" si="1061">IF($Y$2="DAILY",4,"")</f>
        <v>4</v>
      </c>
      <c r="D163" s="54" t="str">
        <f t="shared" si="1055"/>
        <v/>
      </c>
      <c r="E163" s="55" t="str">
        <f t="shared" ref="E163:BP163" si="1062">IFERROR(IF($Y$2="DAILY",D163+1,""),"")</f>
        <v/>
      </c>
      <c r="F163" s="55" t="str">
        <f t="shared" si="1062"/>
        <v/>
      </c>
      <c r="G163" s="55" t="str">
        <f t="shared" si="1062"/>
        <v/>
      </c>
      <c r="H163" s="55" t="str">
        <f t="shared" si="1062"/>
        <v/>
      </c>
      <c r="I163" s="55" t="str">
        <f t="shared" si="1062"/>
        <v/>
      </c>
      <c r="J163" s="55" t="str">
        <f t="shared" si="1062"/>
        <v/>
      </c>
      <c r="K163" s="55" t="str">
        <f t="shared" si="1062"/>
        <v/>
      </c>
      <c r="L163" s="55" t="str">
        <f t="shared" si="1062"/>
        <v/>
      </c>
      <c r="M163" s="55" t="str">
        <f t="shared" si="1062"/>
        <v/>
      </c>
      <c r="N163" s="55" t="str">
        <f t="shared" si="1062"/>
        <v/>
      </c>
      <c r="O163" s="55" t="str">
        <f t="shared" si="1062"/>
        <v/>
      </c>
      <c r="P163" s="55" t="str">
        <f t="shared" si="1062"/>
        <v/>
      </c>
      <c r="Q163" s="55" t="str">
        <f t="shared" si="1062"/>
        <v/>
      </c>
      <c r="R163" s="55" t="str">
        <f t="shared" si="1062"/>
        <v/>
      </c>
      <c r="S163" s="55" t="str">
        <f t="shared" si="1062"/>
        <v/>
      </c>
      <c r="T163" s="55" t="str">
        <f t="shared" si="1062"/>
        <v/>
      </c>
      <c r="U163" s="55" t="str">
        <f t="shared" si="1062"/>
        <v/>
      </c>
      <c r="V163" s="55" t="str">
        <f t="shared" si="1062"/>
        <v/>
      </c>
      <c r="W163" s="55" t="str">
        <f t="shared" si="1062"/>
        <v/>
      </c>
      <c r="X163" s="55" t="str">
        <f t="shared" si="1062"/>
        <v/>
      </c>
      <c r="Y163" s="55" t="str">
        <f t="shared" si="1062"/>
        <v/>
      </c>
      <c r="Z163" s="55" t="str">
        <f t="shared" si="1062"/>
        <v/>
      </c>
      <c r="AA163" s="55" t="str">
        <f t="shared" si="1062"/>
        <v/>
      </c>
      <c r="AB163" s="55" t="str">
        <f t="shared" si="1062"/>
        <v/>
      </c>
      <c r="AC163" s="55" t="str">
        <f t="shared" si="1062"/>
        <v/>
      </c>
      <c r="AD163" s="55" t="str">
        <f t="shared" si="1062"/>
        <v/>
      </c>
      <c r="AE163" s="55" t="str">
        <f t="shared" si="1062"/>
        <v/>
      </c>
      <c r="AF163" s="55" t="str">
        <f t="shared" si="1062"/>
        <v/>
      </c>
      <c r="AG163" s="55" t="str">
        <f t="shared" si="1062"/>
        <v/>
      </c>
      <c r="AH163" s="55" t="str">
        <f t="shared" si="1062"/>
        <v/>
      </c>
      <c r="AI163" s="55" t="str">
        <f t="shared" si="1062"/>
        <v/>
      </c>
      <c r="AJ163" s="55" t="str">
        <f t="shared" si="1062"/>
        <v/>
      </c>
      <c r="AK163" s="55" t="str">
        <f t="shared" si="1062"/>
        <v/>
      </c>
      <c r="AL163" s="55" t="str">
        <f t="shared" si="1062"/>
        <v/>
      </c>
      <c r="AM163" s="55" t="str">
        <f t="shared" si="1062"/>
        <v/>
      </c>
      <c r="AN163" s="55" t="str">
        <f t="shared" si="1062"/>
        <v/>
      </c>
      <c r="AO163" s="55" t="str">
        <f t="shared" si="1062"/>
        <v/>
      </c>
      <c r="AP163" s="55" t="str">
        <f t="shared" si="1062"/>
        <v/>
      </c>
      <c r="AQ163" s="55" t="str">
        <f t="shared" si="1062"/>
        <v/>
      </c>
      <c r="AR163" s="55" t="str">
        <f t="shared" si="1062"/>
        <v/>
      </c>
      <c r="AS163" s="55" t="str">
        <f t="shared" si="1062"/>
        <v/>
      </c>
      <c r="AT163" s="55" t="str">
        <f t="shared" si="1062"/>
        <v/>
      </c>
      <c r="AU163" s="55" t="str">
        <f t="shared" si="1062"/>
        <v/>
      </c>
      <c r="AV163" s="55" t="str">
        <f t="shared" si="1062"/>
        <v/>
      </c>
      <c r="AW163" s="55" t="str">
        <f t="shared" si="1062"/>
        <v/>
      </c>
      <c r="AX163" s="55" t="str">
        <f t="shared" si="1062"/>
        <v/>
      </c>
      <c r="AY163" s="55" t="str">
        <f t="shared" si="1062"/>
        <v/>
      </c>
      <c r="AZ163" s="55" t="str">
        <f t="shared" si="1062"/>
        <v/>
      </c>
      <c r="BA163" s="55" t="str">
        <f t="shared" si="1062"/>
        <v/>
      </c>
      <c r="BB163" s="55" t="str">
        <f t="shared" si="1062"/>
        <v/>
      </c>
      <c r="BC163" s="55" t="str">
        <f t="shared" si="1062"/>
        <v/>
      </c>
      <c r="BD163" s="55" t="str">
        <f t="shared" si="1062"/>
        <v/>
      </c>
      <c r="BE163" s="55" t="str">
        <f t="shared" si="1062"/>
        <v/>
      </c>
      <c r="BF163" s="55" t="str">
        <f t="shared" si="1062"/>
        <v/>
      </c>
      <c r="BG163" s="55" t="str">
        <f t="shared" si="1062"/>
        <v/>
      </c>
      <c r="BH163" s="55" t="str">
        <f t="shared" si="1062"/>
        <v/>
      </c>
      <c r="BI163" s="55" t="str">
        <f t="shared" si="1062"/>
        <v/>
      </c>
      <c r="BJ163" s="55" t="str">
        <f t="shared" si="1062"/>
        <v/>
      </c>
      <c r="BK163" s="55" t="str">
        <f t="shared" si="1062"/>
        <v/>
      </c>
      <c r="BL163" s="55" t="str">
        <f t="shared" si="1062"/>
        <v/>
      </c>
      <c r="BM163" s="55" t="str">
        <f t="shared" si="1062"/>
        <v/>
      </c>
      <c r="BN163" s="55" t="str">
        <f t="shared" si="1062"/>
        <v/>
      </c>
      <c r="BO163" s="55" t="str">
        <f t="shared" si="1062"/>
        <v/>
      </c>
      <c r="BP163" s="55" t="str">
        <f t="shared" si="1062"/>
        <v/>
      </c>
      <c r="BQ163" s="55" t="str">
        <f t="shared" ref="BQ163:CO163" si="1063">IFERROR(IF($Y$2="DAILY",BP163+1,""),"")</f>
        <v/>
      </c>
      <c r="BR163" s="55" t="str">
        <f t="shared" si="1063"/>
        <v/>
      </c>
      <c r="BS163" s="55" t="str">
        <f t="shared" si="1063"/>
        <v/>
      </c>
      <c r="BT163" s="55" t="str">
        <f t="shared" si="1063"/>
        <v/>
      </c>
      <c r="BU163" s="55" t="str">
        <f t="shared" si="1063"/>
        <v/>
      </c>
      <c r="BV163" s="55" t="str">
        <f t="shared" si="1063"/>
        <v/>
      </c>
      <c r="BW163" s="55" t="str">
        <f t="shared" si="1063"/>
        <v/>
      </c>
      <c r="BX163" s="55" t="str">
        <f t="shared" si="1063"/>
        <v/>
      </c>
      <c r="BY163" s="55" t="str">
        <f t="shared" si="1063"/>
        <v/>
      </c>
      <c r="BZ163" s="55" t="str">
        <f t="shared" si="1063"/>
        <v/>
      </c>
      <c r="CA163" s="55" t="str">
        <f t="shared" si="1063"/>
        <v/>
      </c>
      <c r="CB163" s="55" t="str">
        <f t="shared" si="1063"/>
        <v/>
      </c>
      <c r="CC163" s="55" t="str">
        <f t="shared" si="1063"/>
        <v/>
      </c>
      <c r="CD163" s="55" t="str">
        <f t="shared" si="1063"/>
        <v/>
      </c>
      <c r="CE163" s="55" t="str">
        <f t="shared" si="1063"/>
        <v/>
      </c>
      <c r="CF163" s="55" t="str">
        <f t="shared" si="1063"/>
        <v/>
      </c>
      <c r="CG163" s="55" t="str">
        <f t="shared" si="1063"/>
        <v/>
      </c>
      <c r="CH163" s="55" t="str">
        <f t="shared" si="1063"/>
        <v/>
      </c>
      <c r="CI163" s="55" t="str">
        <f t="shared" si="1063"/>
        <v/>
      </c>
      <c r="CJ163" s="55" t="str">
        <f t="shared" si="1063"/>
        <v/>
      </c>
      <c r="CK163" s="55" t="str">
        <f t="shared" si="1063"/>
        <v/>
      </c>
      <c r="CL163" s="55" t="str">
        <f t="shared" si="1063"/>
        <v/>
      </c>
      <c r="CM163" s="55" t="str">
        <f t="shared" si="1063"/>
        <v/>
      </c>
      <c r="CN163" s="55" t="str">
        <f t="shared" si="1063"/>
        <v/>
      </c>
      <c r="CO163" s="55" t="str">
        <f t="shared" si="1063"/>
        <v/>
      </c>
      <c r="CP163" s="56" t="str">
        <f>IFERROR(IF($Y$2="DAILY",DATE(B160,1,1)-WEEKDAY(DATE(B160,1,1))+52*7,DATE(CR163,1,1)-WEEKDAY(DATE(CR163,1,1))+52*7),"")</f>
        <v/>
      </c>
      <c r="CQ163" s="3"/>
      <c r="CR163" s="3" t="str">
        <f>B40</f>
        <v/>
      </c>
    </row>
    <row r="164" spans="1:96" ht="21" customHeight="1" x14ac:dyDescent="0.25">
      <c r="A164" s="48"/>
      <c r="B164" s="49"/>
      <c r="C164" s="58"/>
      <c r="D164" s="54" t="str">
        <f>IFERROR(IF($Y$2="DAILY",IF(AND(MONTH(DATE(B160,2,29))=2,WEEKDAY(DATE(B160,1,1))=7),DATE(B160,12,24),""),""),"")</f>
        <v/>
      </c>
      <c r="E164" s="55" t="str">
        <f>IFERROR(IF($Y$2="DAILY",IF(AND(MONTH(DATE(B160,2,29))=2,WEEKDAY(DATE(B160,1,1))=7),DATE(B160,12,25),""),""),"")</f>
        <v/>
      </c>
      <c r="F164" s="55" t="str">
        <f>IFERROR(IF($Y$2="DAILY",IF(AND(MONTH(DATE(B160,2,29))=2,WEEKDAY(DATE(B160,1,1))=7),DATE(B160,12,26),""),""),"")</f>
        <v/>
      </c>
      <c r="G164" s="55" t="str">
        <f>IFERROR(IF($Y$2="DAILY",IF(AND(MONTH(DATE(B160,2,29))=2,WEEKDAY(DATE(B160,1,1))=7),DATE(B160,12,27),""),""),"")</f>
        <v/>
      </c>
      <c r="H164" s="55" t="str">
        <f>IFERROR(IF($Y$2="DAILY",IF(AND(MONTH(DATE(B160,2,29))=2,WEEKDAY(DATE(B160,1,1))=7),DATE(B160,12,28),""),""),"")</f>
        <v/>
      </c>
      <c r="I164" s="55" t="str">
        <f>IFERROR(IF($Y$2="DAILY",IF(AND(MONTH(DATE(B160,2,29))=2,WEEKDAY(DATE(B160,1,1))=7),DATE(B160,12,29),""),""),"")</f>
        <v/>
      </c>
      <c r="J164" s="55" t="str">
        <f>IFERROR(IF($Y$2="DAILY",IF(AND(MONTH(DATE(B160,2,29))=2,WEEKDAY(DATE(B160,1,1))=7),DATE(B160,12,30),""),""),"")</f>
        <v/>
      </c>
      <c r="K164" s="55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56"/>
      <c r="CQ164" s="3"/>
      <c r="CR164" s="3" t="str">
        <f>B40</f>
        <v/>
      </c>
    </row>
    <row r="165" spans="1:96" ht="21" customHeight="1" x14ac:dyDescent="0.25">
      <c r="A165" s="48" t="str">
        <f>IFERROR(IF($Y$2="DAILY","30-31",""),"")</f>
        <v>30-31</v>
      </c>
      <c r="B165" s="49" t="str">
        <f>IFERROR(IF($Y$2="DAILY",$B$10+31,""),"")</f>
        <v/>
      </c>
      <c r="C165" s="57">
        <f t="shared" ref="C165" si="1064">IF($Y$2="DAILY",1,"")</f>
        <v>1</v>
      </c>
      <c r="D165" s="54" t="str">
        <f>IFERROR(IF($Y$2="DAILY",DATE(B165,1,1)-WEEKDAY(DATE(B165,1,1),1)+1,""),"")</f>
        <v/>
      </c>
      <c r="E165" s="55" t="str">
        <f>IFERROR(IF($Y$2="DAILY",DATE(B165,1,1)-WEEKDAY(DATE(B165,1,1),1)+2,""),"")</f>
        <v/>
      </c>
      <c r="F165" s="55" t="str">
        <f>IFERROR(IF($Y$2="DAILY",DATE(B165,1,1)-WEEKDAY(DATE(B165,1,1),1)+3,""),"")</f>
        <v/>
      </c>
      <c r="G165" s="55" t="str">
        <f>IFERROR(IF($Y$2="DAILY",DATE(B165,1,1)-WEEKDAY(DATE(B165,1,1),1)+4,""),"")</f>
        <v/>
      </c>
      <c r="H165" s="55" t="str">
        <f>IFERROR(IF($Y$2="DAILY",DATE(B165,1,1)-WEEKDAY(DATE(B165,1,1),1)+5,""),"")</f>
        <v/>
      </c>
      <c r="I165" s="55" t="str">
        <f>IFERROR(IF($Y$2="DAILY",DATE(B165,1,1)-WEEKDAY(DATE(B165,1,1),1)+6,""),"")</f>
        <v/>
      </c>
      <c r="J165" s="55" t="str">
        <f>IFERROR(IF($Y$2="DAILY",DATE(B165,1,1)-WEEKDAY(DATE(B165,1,1),1)+7,""),"")</f>
        <v/>
      </c>
      <c r="K165" s="55" t="str">
        <f t="shared" ref="K165:BV165" si="1065">IFERROR(IF($Y$2="DAILY",J165+1,""),"")</f>
        <v/>
      </c>
      <c r="L165" s="55" t="str">
        <f t="shared" si="1065"/>
        <v/>
      </c>
      <c r="M165" s="55" t="str">
        <f t="shared" si="1065"/>
        <v/>
      </c>
      <c r="N165" s="55" t="str">
        <f t="shared" si="1065"/>
        <v/>
      </c>
      <c r="O165" s="55" t="str">
        <f t="shared" si="1065"/>
        <v/>
      </c>
      <c r="P165" s="55" t="str">
        <f t="shared" si="1065"/>
        <v/>
      </c>
      <c r="Q165" s="55" t="str">
        <f t="shared" si="1065"/>
        <v/>
      </c>
      <c r="R165" s="55" t="str">
        <f t="shared" si="1065"/>
        <v/>
      </c>
      <c r="S165" s="55" t="str">
        <f t="shared" si="1065"/>
        <v/>
      </c>
      <c r="T165" s="55" t="str">
        <f t="shared" si="1065"/>
        <v/>
      </c>
      <c r="U165" s="55" t="str">
        <f t="shared" si="1065"/>
        <v/>
      </c>
      <c r="V165" s="55" t="str">
        <f t="shared" si="1065"/>
        <v/>
      </c>
      <c r="W165" s="55" t="str">
        <f t="shared" si="1065"/>
        <v/>
      </c>
      <c r="X165" s="55" t="str">
        <f t="shared" si="1065"/>
        <v/>
      </c>
      <c r="Y165" s="55" t="str">
        <f t="shared" si="1065"/>
        <v/>
      </c>
      <c r="Z165" s="55" t="str">
        <f t="shared" si="1065"/>
        <v/>
      </c>
      <c r="AA165" s="55" t="str">
        <f t="shared" si="1065"/>
        <v/>
      </c>
      <c r="AB165" s="55" t="str">
        <f t="shared" si="1065"/>
        <v/>
      </c>
      <c r="AC165" s="55" t="str">
        <f t="shared" si="1065"/>
        <v/>
      </c>
      <c r="AD165" s="55" t="str">
        <f t="shared" si="1065"/>
        <v/>
      </c>
      <c r="AE165" s="55" t="str">
        <f t="shared" si="1065"/>
        <v/>
      </c>
      <c r="AF165" s="55" t="str">
        <f t="shared" si="1065"/>
        <v/>
      </c>
      <c r="AG165" s="55" t="str">
        <f t="shared" si="1065"/>
        <v/>
      </c>
      <c r="AH165" s="55" t="str">
        <f t="shared" si="1065"/>
        <v/>
      </c>
      <c r="AI165" s="55" t="str">
        <f t="shared" si="1065"/>
        <v/>
      </c>
      <c r="AJ165" s="55" t="str">
        <f t="shared" si="1065"/>
        <v/>
      </c>
      <c r="AK165" s="55" t="str">
        <f t="shared" si="1065"/>
        <v/>
      </c>
      <c r="AL165" s="55" t="str">
        <f t="shared" si="1065"/>
        <v/>
      </c>
      <c r="AM165" s="55" t="str">
        <f t="shared" si="1065"/>
        <v/>
      </c>
      <c r="AN165" s="55" t="str">
        <f t="shared" si="1065"/>
        <v/>
      </c>
      <c r="AO165" s="55" t="str">
        <f t="shared" si="1065"/>
        <v/>
      </c>
      <c r="AP165" s="55" t="str">
        <f t="shared" si="1065"/>
        <v/>
      </c>
      <c r="AQ165" s="55" t="str">
        <f t="shared" si="1065"/>
        <v/>
      </c>
      <c r="AR165" s="55" t="str">
        <f t="shared" si="1065"/>
        <v/>
      </c>
      <c r="AS165" s="55" t="str">
        <f t="shared" si="1065"/>
        <v/>
      </c>
      <c r="AT165" s="55" t="str">
        <f t="shared" si="1065"/>
        <v/>
      </c>
      <c r="AU165" s="55" t="str">
        <f t="shared" si="1065"/>
        <v/>
      </c>
      <c r="AV165" s="55" t="str">
        <f t="shared" si="1065"/>
        <v/>
      </c>
      <c r="AW165" s="55" t="str">
        <f t="shared" si="1065"/>
        <v/>
      </c>
      <c r="AX165" s="55" t="str">
        <f t="shared" si="1065"/>
        <v/>
      </c>
      <c r="AY165" s="55" t="str">
        <f t="shared" si="1065"/>
        <v/>
      </c>
      <c r="AZ165" s="55" t="str">
        <f t="shared" si="1065"/>
        <v/>
      </c>
      <c r="BA165" s="55" t="str">
        <f t="shared" si="1065"/>
        <v/>
      </c>
      <c r="BB165" s="55" t="str">
        <f t="shared" si="1065"/>
        <v/>
      </c>
      <c r="BC165" s="55" t="str">
        <f t="shared" si="1065"/>
        <v/>
      </c>
      <c r="BD165" s="55" t="str">
        <f t="shared" si="1065"/>
        <v/>
      </c>
      <c r="BE165" s="55" t="str">
        <f t="shared" si="1065"/>
        <v/>
      </c>
      <c r="BF165" s="55" t="str">
        <f t="shared" si="1065"/>
        <v/>
      </c>
      <c r="BG165" s="55" t="str">
        <f t="shared" si="1065"/>
        <v/>
      </c>
      <c r="BH165" s="55" t="str">
        <f t="shared" si="1065"/>
        <v/>
      </c>
      <c r="BI165" s="55" t="str">
        <f t="shared" si="1065"/>
        <v/>
      </c>
      <c r="BJ165" s="55" t="str">
        <f t="shared" si="1065"/>
        <v/>
      </c>
      <c r="BK165" s="55" t="str">
        <f t="shared" si="1065"/>
        <v/>
      </c>
      <c r="BL165" s="55" t="str">
        <f t="shared" si="1065"/>
        <v/>
      </c>
      <c r="BM165" s="55" t="str">
        <f t="shared" si="1065"/>
        <v/>
      </c>
      <c r="BN165" s="55" t="str">
        <f t="shared" si="1065"/>
        <v/>
      </c>
      <c r="BO165" s="55" t="str">
        <f t="shared" si="1065"/>
        <v/>
      </c>
      <c r="BP165" s="55" t="str">
        <f t="shared" si="1065"/>
        <v/>
      </c>
      <c r="BQ165" s="55" t="str">
        <f t="shared" si="1065"/>
        <v/>
      </c>
      <c r="BR165" s="55" t="str">
        <f t="shared" si="1065"/>
        <v/>
      </c>
      <c r="BS165" s="55" t="str">
        <f t="shared" si="1065"/>
        <v/>
      </c>
      <c r="BT165" s="55" t="str">
        <f t="shared" si="1065"/>
        <v/>
      </c>
      <c r="BU165" s="55" t="str">
        <f t="shared" si="1065"/>
        <v/>
      </c>
      <c r="BV165" s="55" t="str">
        <f t="shared" si="1065"/>
        <v/>
      </c>
      <c r="BW165" s="55" t="str">
        <f t="shared" ref="BW165:CO165" si="1066">IFERROR(IF($Y$2="DAILY",BV165+1,""),"")</f>
        <v/>
      </c>
      <c r="BX165" s="55" t="str">
        <f t="shared" si="1066"/>
        <v/>
      </c>
      <c r="BY165" s="55" t="str">
        <f t="shared" si="1066"/>
        <v/>
      </c>
      <c r="BZ165" s="55" t="str">
        <f t="shared" si="1066"/>
        <v/>
      </c>
      <c r="CA165" s="55" t="str">
        <f t="shared" si="1066"/>
        <v/>
      </c>
      <c r="CB165" s="55" t="str">
        <f t="shared" si="1066"/>
        <v/>
      </c>
      <c r="CC165" s="55" t="str">
        <f t="shared" si="1066"/>
        <v/>
      </c>
      <c r="CD165" s="55" t="str">
        <f t="shared" si="1066"/>
        <v/>
      </c>
      <c r="CE165" s="55" t="str">
        <f t="shared" si="1066"/>
        <v/>
      </c>
      <c r="CF165" s="55" t="str">
        <f t="shared" si="1066"/>
        <v/>
      </c>
      <c r="CG165" s="55" t="str">
        <f t="shared" si="1066"/>
        <v/>
      </c>
      <c r="CH165" s="55" t="str">
        <f t="shared" si="1066"/>
        <v/>
      </c>
      <c r="CI165" s="55" t="str">
        <f t="shared" si="1066"/>
        <v/>
      </c>
      <c r="CJ165" s="55" t="str">
        <f t="shared" si="1066"/>
        <v/>
      </c>
      <c r="CK165" s="55" t="str">
        <f t="shared" si="1066"/>
        <v/>
      </c>
      <c r="CL165" s="55" t="str">
        <f t="shared" si="1066"/>
        <v/>
      </c>
      <c r="CM165" s="55" t="str">
        <f t="shared" si="1066"/>
        <v/>
      </c>
      <c r="CN165" s="55" t="str">
        <f t="shared" si="1066"/>
        <v/>
      </c>
      <c r="CO165" s="55" t="str">
        <f t="shared" si="1066"/>
        <v/>
      </c>
      <c r="CP165" s="56" t="str">
        <f>IFERROR(IF($Y$2="DAILY",DATE(B165,1,1)-WEEKDAY(DATE(B165,1,1))+13*7,DATE(CR165,1,1)-WEEKDAY(DATE(CR165,1,1))+13*7),"")</f>
        <v/>
      </c>
      <c r="CQ165" s="3"/>
      <c r="CR165" s="3" t="str">
        <f>B41</f>
        <v/>
      </c>
    </row>
    <row r="166" spans="1:96" ht="21" customHeight="1" x14ac:dyDescent="0.25">
      <c r="A166" s="48"/>
      <c r="B166" s="61"/>
      <c r="C166" s="57">
        <f t="shared" ref="C166" si="1067">IF($Y$2="DAILY",2,"")</f>
        <v>2</v>
      </c>
      <c r="D166" s="54" t="str">
        <f t="shared" ref="D166:D168" si="1068">IFERROR(IF($Y$2="DAILY",CP165+1,""),"")</f>
        <v/>
      </c>
      <c r="E166" s="55" t="str">
        <f t="shared" ref="E166:BP166" si="1069">IFERROR(IF($Y$2="DAILY",D166+1,""),"")</f>
        <v/>
      </c>
      <c r="F166" s="55" t="str">
        <f t="shared" si="1069"/>
        <v/>
      </c>
      <c r="G166" s="55" t="str">
        <f t="shared" si="1069"/>
        <v/>
      </c>
      <c r="H166" s="55" t="str">
        <f t="shared" si="1069"/>
        <v/>
      </c>
      <c r="I166" s="55" t="str">
        <f t="shared" si="1069"/>
        <v/>
      </c>
      <c r="J166" s="55" t="str">
        <f t="shared" si="1069"/>
        <v/>
      </c>
      <c r="K166" s="55" t="str">
        <f t="shared" si="1069"/>
        <v/>
      </c>
      <c r="L166" s="55" t="str">
        <f t="shared" si="1069"/>
        <v/>
      </c>
      <c r="M166" s="55" t="str">
        <f t="shared" si="1069"/>
        <v/>
      </c>
      <c r="N166" s="55" t="str">
        <f t="shared" si="1069"/>
        <v/>
      </c>
      <c r="O166" s="55" t="str">
        <f t="shared" si="1069"/>
        <v/>
      </c>
      <c r="P166" s="55" t="str">
        <f t="shared" si="1069"/>
        <v/>
      </c>
      <c r="Q166" s="55" t="str">
        <f t="shared" si="1069"/>
        <v/>
      </c>
      <c r="R166" s="55" t="str">
        <f t="shared" si="1069"/>
        <v/>
      </c>
      <c r="S166" s="55" t="str">
        <f t="shared" si="1069"/>
        <v/>
      </c>
      <c r="T166" s="55" t="str">
        <f t="shared" si="1069"/>
        <v/>
      </c>
      <c r="U166" s="55" t="str">
        <f t="shared" si="1069"/>
        <v/>
      </c>
      <c r="V166" s="55" t="str">
        <f t="shared" si="1069"/>
        <v/>
      </c>
      <c r="W166" s="55" t="str">
        <f t="shared" si="1069"/>
        <v/>
      </c>
      <c r="X166" s="55" t="str">
        <f t="shared" si="1069"/>
        <v/>
      </c>
      <c r="Y166" s="55" t="str">
        <f t="shared" si="1069"/>
        <v/>
      </c>
      <c r="Z166" s="55" t="str">
        <f t="shared" si="1069"/>
        <v/>
      </c>
      <c r="AA166" s="55" t="str">
        <f t="shared" si="1069"/>
        <v/>
      </c>
      <c r="AB166" s="55" t="str">
        <f t="shared" si="1069"/>
        <v/>
      </c>
      <c r="AC166" s="55" t="str">
        <f t="shared" si="1069"/>
        <v/>
      </c>
      <c r="AD166" s="55" t="str">
        <f t="shared" si="1069"/>
        <v/>
      </c>
      <c r="AE166" s="55" t="str">
        <f t="shared" si="1069"/>
        <v/>
      </c>
      <c r="AF166" s="55" t="str">
        <f t="shared" si="1069"/>
        <v/>
      </c>
      <c r="AG166" s="55" t="str">
        <f t="shared" si="1069"/>
        <v/>
      </c>
      <c r="AH166" s="55" t="str">
        <f t="shared" si="1069"/>
        <v/>
      </c>
      <c r="AI166" s="55" t="str">
        <f t="shared" si="1069"/>
        <v/>
      </c>
      <c r="AJ166" s="55" t="str">
        <f t="shared" si="1069"/>
        <v/>
      </c>
      <c r="AK166" s="55" t="str">
        <f t="shared" si="1069"/>
        <v/>
      </c>
      <c r="AL166" s="55" t="str">
        <f t="shared" si="1069"/>
        <v/>
      </c>
      <c r="AM166" s="55" t="str">
        <f t="shared" si="1069"/>
        <v/>
      </c>
      <c r="AN166" s="55" t="str">
        <f t="shared" si="1069"/>
        <v/>
      </c>
      <c r="AO166" s="55" t="str">
        <f t="shared" si="1069"/>
        <v/>
      </c>
      <c r="AP166" s="55" t="str">
        <f t="shared" si="1069"/>
        <v/>
      </c>
      <c r="AQ166" s="55" t="str">
        <f t="shared" si="1069"/>
        <v/>
      </c>
      <c r="AR166" s="55" t="str">
        <f t="shared" si="1069"/>
        <v/>
      </c>
      <c r="AS166" s="55" t="str">
        <f t="shared" si="1069"/>
        <v/>
      </c>
      <c r="AT166" s="55" t="str">
        <f t="shared" si="1069"/>
        <v/>
      </c>
      <c r="AU166" s="55" t="str">
        <f t="shared" si="1069"/>
        <v/>
      </c>
      <c r="AV166" s="55" t="str">
        <f t="shared" si="1069"/>
        <v/>
      </c>
      <c r="AW166" s="55" t="str">
        <f t="shared" si="1069"/>
        <v/>
      </c>
      <c r="AX166" s="55" t="str">
        <f t="shared" si="1069"/>
        <v/>
      </c>
      <c r="AY166" s="55" t="str">
        <f t="shared" si="1069"/>
        <v/>
      </c>
      <c r="AZ166" s="55" t="str">
        <f t="shared" si="1069"/>
        <v/>
      </c>
      <c r="BA166" s="55" t="str">
        <f t="shared" si="1069"/>
        <v/>
      </c>
      <c r="BB166" s="55" t="str">
        <f t="shared" si="1069"/>
        <v/>
      </c>
      <c r="BC166" s="55" t="str">
        <f t="shared" si="1069"/>
        <v/>
      </c>
      <c r="BD166" s="55" t="str">
        <f t="shared" si="1069"/>
        <v/>
      </c>
      <c r="BE166" s="55" t="str">
        <f t="shared" si="1069"/>
        <v/>
      </c>
      <c r="BF166" s="55" t="str">
        <f t="shared" si="1069"/>
        <v/>
      </c>
      <c r="BG166" s="55" t="str">
        <f t="shared" si="1069"/>
        <v/>
      </c>
      <c r="BH166" s="55" t="str">
        <f t="shared" si="1069"/>
        <v/>
      </c>
      <c r="BI166" s="55" t="str">
        <f t="shared" si="1069"/>
        <v/>
      </c>
      <c r="BJ166" s="55" t="str">
        <f t="shared" si="1069"/>
        <v/>
      </c>
      <c r="BK166" s="55" t="str">
        <f t="shared" si="1069"/>
        <v/>
      </c>
      <c r="BL166" s="55" t="str">
        <f t="shared" si="1069"/>
        <v/>
      </c>
      <c r="BM166" s="55" t="str">
        <f t="shared" si="1069"/>
        <v/>
      </c>
      <c r="BN166" s="55" t="str">
        <f t="shared" si="1069"/>
        <v/>
      </c>
      <c r="BO166" s="55" t="str">
        <f t="shared" si="1069"/>
        <v/>
      </c>
      <c r="BP166" s="55" t="str">
        <f t="shared" si="1069"/>
        <v/>
      </c>
      <c r="BQ166" s="55" t="str">
        <f t="shared" ref="BQ166:CO166" si="1070">IFERROR(IF($Y$2="DAILY",BP166+1,""),"")</f>
        <v/>
      </c>
      <c r="BR166" s="55" t="str">
        <f t="shared" si="1070"/>
        <v/>
      </c>
      <c r="BS166" s="55" t="str">
        <f t="shared" si="1070"/>
        <v/>
      </c>
      <c r="BT166" s="55" t="str">
        <f t="shared" si="1070"/>
        <v/>
      </c>
      <c r="BU166" s="55" t="str">
        <f t="shared" si="1070"/>
        <v/>
      </c>
      <c r="BV166" s="55" t="str">
        <f t="shared" si="1070"/>
        <v/>
      </c>
      <c r="BW166" s="55" t="str">
        <f t="shared" si="1070"/>
        <v/>
      </c>
      <c r="BX166" s="55" t="str">
        <f t="shared" si="1070"/>
        <v/>
      </c>
      <c r="BY166" s="55" t="str">
        <f t="shared" si="1070"/>
        <v/>
      </c>
      <c r="BZ166" s="55" t="str">
        <f t="shared" si="1070"/>
        <v/>
      </c>
      <c r="CA166" s="55" t="str">
        <f t="shared" si="1070"/>
        <v/>
      </c>
      <c r="CB166" s="55" t="str">
        <f t="shared" si="1070"/>
        <v/>
      </c>
      <c r="CC166" s="55" t="str">
        <f t="shared" si="1070"/>
        <v/>
      </c>
      <c r="CD166" s="55" t="str">
        <f t="shared" si="1070"/>
        <v/>
      </c>
      <c r="CE166" s="55" t="str">
        <f t="shared" si="1070"/>
        <v/>
      </c>
      <c r="CF166" s="55" t="str">
        <f t="shared" si="1070"/>
        <v/>
      </c>
      <c r="CG166" s="55" t="str">
        <f t="shared" si="1070"/>
        <v/>
      </c>
      <c r="CH166" s="55" t="str">
        <f t="shared" si="1070"/>
        <v/>
      </c>
      <c r="CI166" s="55" t="str">
        <f t="shared" si="1070"/>
        <v/>
      </c>
      <c r="CJ166" s="55" t="str">
        <f t="shared" si="1070"/>
        <v/>
      </c>
      <c r="CK166" s="55" t="str">
        <f t="shared" si="1070"/>
        <v/>
      </c>
      <c r="CL166" s="55" t="str">
        <f t="shared" si="1070"/>
        <v/>
      </c>
      <c r="CM166" s="55" t="str">
        <f t="shared" si="1070"/>
        <v/>
      </c>
      <c r="CN166" s="55" t="str">
        <f t="shared" si="1070"/>
        <v/>
      </c>
      <c r="CO166" s="55" t="str">
        <f t="shared" si="1070"/>
        <v/>
      </c>
      <c r="CP166" s="56" t="str">
        <f>IFERROR(IF($Y$2="DAILY",DATE(B165,1,1)-WEEKDAY(DATE(B165,1,1))+26*7,DATE(CR166,1,1)-WEEKDAY(DATE(CR166,1,1))+26*7),"")</f>
        <v/>
      </c>
      <c r="CQ166" s="3"/>
      <c r="CR166" s="3" t="str">
        <f>B41</f>
        <v/>
      </c>
    </row>
    <row r="167" spans="1:96" ht="21" customHeight="1" x14ac:dyDescent="0.25">
      <c r="A167" s="48"/>
      <c r="B167" s="49"/>
      <c r="C167" s="57">
        <f t="shared" ref="C167" si="1071">IF($Y$2="DAILY",3,"")</f>
        <v>3</v>
      </c>
      <c r="D167" s="54" t="str">
        <f t="shared" si="1068"/>
        <v/>
      </c>
      <c r="E167" s="55" t="str">
        <f t="shared" ref="E167:BP167" si="1072">IFERROR(IF($Y$2="DAILY",D167+1,""),"")</f>
        <v/>
      </c>
      <c r="F167" s="55" t="str">
        <f t="shared" si="1072"/>
        <v/>
      </c>
      <c r="G167" s="55" t="str">
        <f t="shared" si="1072"/>
        <v/>
      </c>
      <c r="H167" s="55" t="str">
        <f t="shared" si="1072"/>
        <v/>
      </c>
      <c r="I167" s="55" t="str">
        <f t="shared" si="1072"/>
        <v/>
      </c>
      <c r="J167" s="55" t="str">
        <f t="shared" si="1072"/>
        <v/>
      </c>
      <c r="K167" s="55" t="str">
        <f t="shared" si="1072"/>
        <v/>
      </c>
      <c r="L167" s="55" t="str">
        <f t="shared" si="1072"/>
        <v/>
      </c>
      <c r="M167" s="55" t="str">
        <f t="shared" si="1072"/>
        <v/>
      </c>
      <c r="N167" s="55" t="str">
        <f t="shared" si="1072"/>
        <v/>
      </c>
      <c r="O167" s="55" t="str">
        <f t="shared" si="1072"/>
        <v/>
      </c>
      <c r="P167" s="55" t="str">
        <f t="shared" si="1072"/>
        <v/>
      </c>
      <c r="Q167" s="55" t="str">
        <f t="shared" si="1072"/>
        <v/>
      </c>
      <c r="R167" s="55" t="str">
        <f t="shared" si="1072"/>
        <v/>
      </c>
      <c r="S167" s="55" t="str">
        <f t="shared" si="1072"/>
        <v/>
      </c>
      <c r="T167" s="55" t="str">
        <f t="shared" si="1072"/>
        <v/>
      </c>
      <c r="U167" s="55" t="str">
        <f t="shared" si="1072"/>
        <v/>
      </c>
      <c r="V167" s="55" t="str">
        <f t="shared" si="1072"/>
        <v/>
      </c>
      <c r="W167" s="55" t="str">
        <f t="shared" si="1072"/>
        <v/>
      </c>
      <c r="X167" s="55" t="str">
        <f t="shared" si="1072"/>
        <v/>
      </c>
      <c r="Y167" s="55" t="str">
        <f t="shared" si="1072"/>
        <v/>
      </c>
      <c r="Z167" s="55" t="str">
        <f t="shared" si="1072"/>
        <v/>
      </c>
      <c r="AA167" s="55" t="str">
        <f t="shared" si="1072"/>
        <v/>
      </c>
      <c r="AB167" s="55" t="str">
        <f t="shared" si="1072"/>
        <v/>
      </c>
      <c r="AC167" s="55" t="str">
        <f t="shared" si="1072"/>
        <v/>
      </c>
      <c r="AD167" s="55" t="str">
        <f t="shared" si="1072"/>
        <v/>
      </c>
      <c r="AE167" s="55" t="str">
        <f t="shared" si="1072"/>
        <v/>
      </c>
      <c r="AF167" s="55" t="str">
        <f t="shared" si="1072"/>
        <v/>
      </c>
      <c r="AG167" s="55" t="str">
        <f t="shared" si="1072"/>
        <v/>
      </c>
      <c r="AH167" s="55" t="str">
        <f t="shared" si="1072"/>
        <v/>
      </c>
      <c r="AI167" s="55" t="str">
        <f t="shared" si="1072"/>
        <v/>
      </c>
      <c r="AJ167" s="55" t="str">
        <f t="shared" si="1072"/>
        <v/>
      </c>
      <c r="AK167" s="55" t="str">
        <f t="shared" si="1072"/>
        <v/>
      </c>
      <c r="AL167" s="55" t="str">
        <f t="shared" si="1072"/>
        <v/>
      </c>
      <c r="AM167" s="55" t="str">
        <f t="shared" si="1072"/>
        <v/>
      </c>
      <c r="AN167" s="55" t="str">
        <f t="shared" si="1072"/>
        <v/>
      </c>
      <c r="AO167" s="55" t="str">
        <f t="shared" si="1072"/>
        <v/>
      </c>
      <c r="AP167" s="55" t="str">
        <f t="shared" si="1072"/>
        <v/>
      </c>
      <c r="AQ167" s="55" t="str">
        <f t="shared" si="1072"/>
        <v/>
      </c>
      <c r="AR167" s="55" t="str">
        <f t="shared" si="1072"/>
        <v/>
      </c>
      <c r="AS167" s="55" t="str">
        <f t="shared" si="1072"/>
        <v/>
      </c>
      <c r="AT167" s="55" t="str">
        <f t="shared" si="1072"/>
        <v/>
      </c>
      <c r="AU167" s="55" t="str">
        <f t="shared" si="1072"/>
        <v/>
      </c>
      <c r="AV167" s="55" t="str">
        <f t="shared" si="1072"/>
        <v/>
      </c>
      <c r="AW167" s="55" t="str">
        <f t="shared" si="1072"/>
        <v/>
      </c>
      <c r="AX167" s="55" t="str">
        <f t="shared" si="1072"/>
        <v/>
      </c>
      <c r="AY167" s="55" t="str">
        <f t="shared" si="1072"/>
        <v/>
      </c>
      <c r="AZ167" s="55" t="str">
        <f t="shared" si="1072"/>
        <v/>
      </c>
      <c r="BA167" s="55" t="str">
        <f t="shared" si="1072"/>
        <v/>
      </c>
      <c r="BB167" s="55" t="str">
        <f t="shared" si="1072"/>
        <v/>
      </c>
      <c r="BC167" s="55" t="str">
        <f t="shared" si="1072"/>
        <v/>
      </c>
      <c r="BD167" s="55" t="str">
        <f t="shared" si="1072"/>
        <v/>
      </c>
      <c r="BE167" s="55" t="str">
        <f t="shared" si="1072"/>
        <v/>
      </c>
      <c r="BF167" s="55" t="str">
        <f t="shared" si="1072"/>
        <v/>
      </c>
      <c r="BG167" s="55" t="str">
        <f t="shared" si="1072"/>
        <v/>
      </c>
      <c r="BH167" s="55" t="str">
        <f t="shared" si="1072"/>
        <v/>
      </c>
      <c r="BI167" s="55" t="str">
        <f t="shared" si="1072"/>
        <v/>
      </c>
      <c r="BJ167" s="55" t="str">
        <f t="shared" si="1072"/>
        <v/>
      </c>
      <c r="BK167" s="55" t="str">
        <f t="shared" si="1072"/>
        <v/>
      </c>
      <c r="BL167" s="55" t="str">
        <f t="shared" si="1072"/>
        <v/>
      </c>
      <c r="BM167" s="55" t="str">
        <f t="shared" si="1072"/>
        <v/>
      </c>
      <c r="BN167" s="55" t="str">
        <f t="shared" si="1072"/>
        <v/>
      </c>
      <c r="BO167" s="55" t="str">
        <f t="shared" si="1072"/>
        <v/>
      </c>
      <c r="BP167" s="55" t="str">
        <f t="shared" si="1072"/>
        <v/>
      </c>
      <c r="BQ167" s="55" t="str">
        <f t="shared" ref="BQ167:CO167" si="1073">IFERROR(IF($Y$2="DAILY",BP167+1,""),"")</f>
        <v/>
      </c>
      <c r="BR167" s="55" t="str">
        <f t="shared" si="1073"/>
        <v/>
      </c>
      <c r="BS167" s="55" t="str">
        <f t="shared" si="1073"/>
        <v/>
      </c>
      <c r="BT167" s="55" t="str">
        <f t="shared" si="1073"/>
        <v/>
      </c>
      <c r="BU167" s="55" t="str">
        <f t="shared" si="1073"/>
        <v/>
      </c>
      <c r="BV167" s="55" t="str">
        <f t="shared" si="1073"/>
        <v/>
      </c>
      <c r="BW167" s="55" t="str">
        <f t="shared" si="1073"/>
        <v/>
      </c>
      <c r="BX167" s="55" t="str">
        <f t="shared" si="1073"/>
        <v/>
      </c>
      <c r="BY167" s="55" t="str">
        <f t="shared" si="1073"/>
        <v/>
      </c>
      <c r="BZ167" s="55" t="str">
        <f t="shared" si="1073"/>
        <v/>
      </c>
      <c r="CA167" s="55" t="str">
        <f t="shared" si="1073"/>
        <v/>
      </c>
      <c r="CB167" s="55" t="str">
        <f t="shared" si="1073"/>
        <v/>
      </c>
      <c r="CC167" s="55" t="str">
        <f t="shared" si="1073"/>
        <v/>
      </c>
      <c r="CD167" s="55" t="str">
        <f t="shared" si="1073"/>
        <v/>
      </c>
      <c r="CE167" s="55" t="str">
        <f t="shared" si="1073"/>
        <v/>
      </c>
      <c r="CF167" s="55" t="str">
        <f t="shared" si="1073"/>
        <v/>
      </c>
      <c r="CG167" s="55" t="str">
        <f t="shared" si="1073"/>
        <v/>
      </c>
      <c r="CH167" s="55" t="str">
        <f t="shared" si="1073"/>
        <v/>
      </c>
      <c r="CI167" s="55" t="str">
        <f t="shared" si="1073"/>
        <v/>
      </c>
      <c r="CJ167" s="55" t="str">
        <f t="shared" si="1073"/>
        <v/>
      </c>
      <c r="CK167" s="55" t="str">
        <f t="shared" si="1073"/>
        <v/>
      </c>
      <c r="CL167" s="55" t="str">
        <f t="shared" si="1073"/>
        <v/>
      </c>
      <c r="CM167" s="55" t="str">
        <f t="shared" si="1073"/>
        <v/>
      </c>
      <c r="CN167" s="55" t="str">
        <f t="shared" si="1073"/>
        <v/>
      </c>
      <c r="CO167" s="55" t="str">
        <f t="shared" si="1073"/>
        <v/>
      </c>
      <c r="CP167" s="56" t="str">
        <f>IFERROR(IF($Y$2="DAILY",DATE(B165,1,1)-WEEKDAY(DATE(B165,1,1))+39*7,DATE(CR167,1,1)-WEEKDAY(DATE(CR167,1,1))+39*7),"")</f>
        <v/>
      </c>
      <c r="CQ167" s="3"/>
      <c r="CR167" s="3" t="str">
        <f>B41</f>
        <v/>
      </c>
    </row>
    <row r="168" spans="1:96" ht="21" customHeight="1" x14ac:dyDescent="0.25">
      <c r="A168" s="48"/>
      <c r="B168" s="49"/>
      <c r="C168" s="57">
        <f t="shared" ref="C168" si="1074">IF($Y$2="DAILY",4,"")</f>
        <v>4</v>
      </c>
      <c r="D168" s="54" t="str">
        <f t="shared" si="1068"/>
        <v/>
      </c>
      <c r="E168" s="55" t="str">
        <f t="shared" ref="E168:BP168" si="1075">IFERROR(IF($Y$2="DAILY",D168+1,""),"")</f>
        <v/>
      </c>
      <c r="F168" s="55" t="str">
        <f t="shared" si="1075"/>
        <v/>
      </c>
      <c r="G168" s="55" t="str">
        <f t="shared" si="1075"/>
        <v/>
      </c>
      <c r="H168" s="55" t="str">
        <f t="shared" si="1075"/>
        <v/>
      </c>
      <c r="I168" s="55" t="str">
        <f t="shared" si="1075"/>
        <v/>
      </c>
      <c r="J168" s="55" t="str">
        <f t="shared" si="1075"/>
        <v/>
      </c>
      <c r="K168" s="55" t="str">
        <f t="shared" si="1075"/>
        <v/>
      </c>
      <c r="L168" s="55" t="str">
        <f t="shared" si="1075"/>
        <v/>
      </c>
      <c r="M168" s="55" t="str">
        <f t="shared" si="1075"/>
        <v/>
      </c>
      <c r="N168" s="55" t="str">
        <f t="shared" si="1075"/>
        <v/>
      </c>
      <c r="O168" s="55" t="str">
        <f t="shared" si="1075"/>
        <v/>
      </c>
      <c r="P168" s="55" t="str">
        <f t="shared" si="1075"/>
        <v/>
      </c>
      <c r="Q168" s="55" t="str">
        <f t="shared" si="1075"/>
        <v/>
      </c>
      <c r="R168" s="55" t="str">
        <f t="shared" si="1075"/>
        <v/>
      </c>
      <c r="S168" s="55" t="str">
        <f t="shared" si="1075"/>
        <v/>
      </c>
      <c r="T168" s="55" t="str">
        <f t="shared" si="1075"/>
        <v/>
      </c>
      <c r="U168" s="55" t="str">
        <f t="shared" si="1075"/>
        <v/>
      </c>
      <c r="V168" s="55" t="str">
        <f t="shared" si="1075"/>
        <v/>
      </c>
      <c r="W168" s="55" t="str">
        <f t="shared" si="1075"/>
        <v/>
      </c>
      <c r="X168" s="55" t="str">
        <f t="shared" si="1075"/>
        <v/>
      </c>
      <c r="Y168" s="55" t="str">
        <f t="shared" si="1075"/>
        <v/>
      </c>
      <c r="Z168" s="55" t="str">
        <f t="shared" si="1075"/>
        <v/>
      </c>
      <c r="AA168" s="55" t="str">
        <f t="shared" si="1075"/>
        <v/>
      </c>
      <c r="AB168" s="55" t="str">
        <f t="shared" si="1075"/>
        <v/>
      </c>
      <c r="AC168" s="55" t="str">
        <f t="shared" si="1075"/>
        <v/>
      </c>
      <c r="AD168" s="55" t="str">
        <f t="shared" si="1075"/>
        <v/>
      </c>
      <c r="AE168" s="55" t="str">
        <f t="shared" si="1075"/>
        <v/>
      </c>
      <c r="AF168" s="55" t="str">
        <f t="shared" si="1075"/>
        <v/>
      </c>
      <c r="AG168" s="55" t="str">
        <f t="shared" si="1075"/>
        <v/>
      </c>
      <c r="AH168" s="55" t="str">
        <f t="shared" si="1075"/>
        <v/>
      </c>
      <c r="AI168" s="55" t="str">
        <f t="shared" si="1075"/>
        <v/>
      </c>
      <c r="AJ168" s="55" t="str">
        <f t="shared" si="1075"/>
        <v/>
      </c>
      <c r="AK168" s="55" t="str">
        <f t="shared" si="1075"/>
        <v/>
      </c>
      <c r="AL168" s="55" t="str">
        <f t="shared" si="1075"/>
        <v/>
      </c>
      <c r="AM168" s="55" t="str">
        <f t="shared" si="1075"/>
        <v/>
      </c>
      <c r="AN168" s="55" t="str">
        <f t="shared" si="1075"/>
        <v/>
      </c>
      <c r="AO168" s="55" t="str">
        <f t="shared" si="1075"/>
        <v/>
      </c>
      <c r="AP168" s="55" t="str">
        <f t="shared" si="1075"/>
        <v/>
      </c>
      <c r="AQ168" s="55" t="str">
        <f t="shared" si="1075"/>
        <v/>
      </c>
      <c r="AR168" s="55" t="str">
        <f t="shared" si="1075"/>
        <v/>
      </c>
      <c r="AS168" s="55" t="str">
        <f t="shared" si="1075"/>
        <v/>
      </c>
      <c r="AT168" s="55" t="str">
        <f t="shared" si="1075"/>
        <v/>
      </c>
      <c r="AU168" s="55" t="str">
        <f t="shared" si="1075"/>
        <v/>
      </c>
      <c r="AV168" s="55" t="str">
        <f t="shared" si="1075"/>
        <v/>
      </c>
      <c r="AW168" s="55" t="str">
        <f t="shared" si="1075"/>
        <v/>
      </c>
      <c r="AX168" s="55" t="str">
        <f t="shared" si="1075"/>
        <v/>
      </c>
      <c r="AY168" s="55" t="str">
        <f t="shared" si="1075"/>
        <v/>
      </c>
      <c r="AZ168" s="55" t="str">
        <f t="shared" si="1075"/>
        <v/>
      </c>
      <c r="BA168" s="55" t="str">
        <f t="shared" si="1075"/>
        <v/>
      </c>
      <c r="BB168" s="55" t="str">
        <f t="shared" si="1075"/>
        <v/>
      </c>
      <c r="BC168" s="55" t="str">
        <f t="shared" si="1075"/>
        <v/>
      </c>
      <c r="BD168" s="55" t="str">
        <f t="shared" si="1075"/>
        <v/>
      </c>
      <c r="BE168" s="55" t="str">
        <f t="shared" si="1075"/>
        <v/>
      </c>
      <c r="BF168" s="55" t="str">
        <f t="shared" si="1075"/>
        <v/>
      </c>
      <c r="BG168" s="55" t="str">
        <f t="shared" si="1075"/>
        <v/>
      </c>
      <c r="BH168" s="55" t="str">
        <f t="shared" si="1075"/>
        <v/>
      </c>
      <c r="BI168" s="55" t="str">
        <f t="shared" si="1075"/>
        <v/>
      </c>
      <c r="BJ168" s="55" t="str">
        <f t="shared" si="1075"/>
        <v/>
      </c>
      <c r="BK168" s="55" t="str">
        <f t="shared" si="1075"/>
        <v/>
      </c>
      <c r="BL168" s="55" t="str">
        <f t="shared" si="1075"/>
        <v/>
      </c>
      <c r="BM168" s="55" t="str">
        <f t="shared" si="1075"/>
        <v/>
      </c>
      <c r="BN168" s="55" t="str">
        <f t="shared" si="1075"/>
        <v/>
      </c>
      <c r="BO168" s="55" t="str">
        <f t="shared" si="1075"/>
        <v/>
      </c>
      <c r="BP168" s="55" t="str">
        <f t="shared" si="1075"/>
        <v/>
      </c>
      <c r="BQ168" s="55" t="str">
        <f t="shared" ref="BQ168:CO168" si="1076">IFERROR(IF($Y$2="DAILY",BP168+1,""),"")</f>
        <v/>
      </c>
      <c r="BR168" s="55" t="str">
        <f t="shared" si="1076"/>
        <v/>
      </c>
      <c r="BS168" s="55" t="str">
        <f t="shared" si="1076"/>
        <v/>
      </c>
      <c r="BT168" s="55" t="str">
        <f t="shared" si="1076"/>
        <v/>
      </c>
      <c r="BU168" s="55" t="str">
        <f t="shared" si="1076"/>
        <v/>
      </c>
      <c r="BV168" s="55" t="str">
        <f t="shared" si="1076"/>
        <v/>
      </c>
      <c r="BW168" s="55" t="str">
        <f t="shared" si="1076"/>
        <v/>
      </c>
      <c r="BX168" s="55" t="str">
        <f t="shared" si="1076"/>
        <v/>
      </c>
      <c r="BY168" s="55" t="str">
        <f t="shared" si="1076"/>
        <v/>
      </c>
      <c r="BZ168" s="55" t="str">
        <f t="shared" si="1076"/>
        <v/>
      </c>
      <c r="CA168" s="55" t="str">
        <f t="shared" si="1076"/>
        <v/>
      </c>
      <c r="CB168" s="55" t="str">
        <f t="shared" si="1076"/>
        <v/>
      </c>
      <c r="CC168" s="55" t="str">
        <f t="shared" si="1076"/>
        <v/>
      </c>
      <c r="CD168" s="55" t="str">
        <f t="shared" si="1076"/>
        <v/>
      </c>
      <c r="CE168" s="55" t="str">
        <f t="shared" si="1076"/>
        <v/>
      </c>
      <c r="CF168" s="55" t="str">
        <f t="shared" si="1076"/>
        <v/>
      </c>
      <c r="CG168" s="55" t="str">
        <f t="shared" si="1076"/>
        <v/>
      </c>
      <c r="CH168" s="55" t="str">
        <f t="shared" si="1076"/>
        <v/>
      </c>
      <c r="CI168" s="55" t="str">
        <f t="shared" si="1076"/>
        <v/>
      </c>
      <c r="CJ168" s="55" t="str">
        <f t="shared" si="1076"/>
        <v/>
      </c>
      <c r="CK168" s="55" t="str">
        <f t="shared" si="1076"/>
        <v/>
      </c>
      <c r="CL168" s="55" t="str">
        <f t="shared" si="1076"/>
        <v/>
      </c>
      <c r="CM168" s="55" t="str">
        <f t="shared" si="1076"/>
        <v/>
      </c>
      <c r="CN168" s="55" t="str">
        <f t="shared" si="1076"/>
        <v/>
      </c>
      <c r="CO168" s="55" t="str">
        <f t="shared" si="1076"/>
        <v/>
      </c>
      <c r="CP168" s="56" t="str">
        <f>IFERROR(IF($Y$2="DAILY",DATE(B165,1,1)-WEEKDAY(DATE(B165,1,1))+52*7,DATE(CR168,1,1)-WEEKDAY(DATE(CR168,1,1))+52*7),"")</f>
        <v/>
      </c>
      <c r="CQ168" s="3"/>
      <c r="CR168" s="3" t="str">
        <f>B41</f>
        <v/>
      </c>
    </row>
    <row r="169" spans="1:96" ht="21" customHeight="1" x14ac:dyDescent="0.25">
      <c r="A169" s="48"/>
      <c r="B169" s="49"/>
      <c r="C169" s="58"/>
      <c r="D169" s="54" t="str">
        <f>IFERROR(IF($Y$2="DAILY",IF(AND(MONTH(DATE(B165,2,29))=2,WEEKDAY(DATE(B165,1,1))=7),DATE(B165,12,24),""),""),"")</f>
        <v/>
      </c>
      <c r="E169" s="55" t="str">
        <f>IFERROR(IF($Y$2="DAILY",IF(AND(MONTH(DATE(B165,2,29))=2,WEEKDAY(DATE(B165,1,1))=7),DATE(B165,12,25),""),""),"")</f>
        <v/>
      </c>
      <c r="F169" s="55" t="str">
        <f>IFERROR(IF($Y$2="DAILY",IF(AND(MONTH(DATE(B165,2,29))=2,WEEKDAY(DATE(B165,1,1))=7),DATE(B165,12,26),""),""),"")</f>
        <v/>
      </c>
      <c r="G169" s="55" t="str">
        <f>IFERROR(IF($Y$2="DAILY",IF(AND(MONTH(DATE(B165,2,29))=2,WEEKDAY(DATE(B165,1,1))=7),DATE(B165,12,27),""),""),"")</f>
        <v/>
      </c>
      <c r="H169" s="55" t="str">
        <f>IFERROR(IF($Y$2="DAILY",IF(AND(MONTH(DATE(B165,2,29))=2,WEEKDAY(DATE(B165,1,1))=7),DATE(B165,12,28),""),""),"")</f>
        <v/>
      </c>
      <c r="I169" s="55" t="str">
        <f>IFERROR(IF($Y$2="DAILY",IF(AND(MONTH(DATE(B165,2,29))=2,WEEKDAY(DATE(B165,1,1))=7),DATE(B165,12,29),""),""),"")</f>
        <v/>
      </c>
      <c r="J169" s="55" t="str">
        <f>IFERROR(IF($Y$2="DAILY",IF(AND(MONTH(DATE(B165,2,29))=2,WEEKDAY(DATE(B165,1,1))=7),DATE(B165,12,30),""),""),"")</f>
        <v/>
      </c>
      <c r="K169" s="55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56"/>
      <c r="CQ169" s="3"/>
      <c r="CR169" s="3" t="str">
        <f>B41</f>
        <v/>
      </c>
    </row>
    <row r="170" spans="1:96" ht="21" customHeight="1" x14ac:dyDescent="0.25">
      <c r="A170" s="48" t="str">
        <f>IFERROR(IF($Y$2="DAILY","31-32",""),"")</f>
        <v>31-32</v>
      </c>
      <c r="B170" s="49" t="str">
        <f>IFERROR(IF($Y$2="DAILY",$B$10+32,""),"")</f>
        <v/>
      </c>
      <c r="C170" s="57">
        <f t="shared" ref="C170" si="1077">IF($Y$2="DAILY",1,"")</f>
        <v>1</v>
      </c>
      <c r="D170" s="54" t="str">
        <f>IFERROR(IF($Y$2="DAILY",DATE(B170,1,1)-WEEKDAY(DATE(B170,1,1),1)+1,""),"")</f>
        <v/>
      </c>
      <c r="E170" s="55" t="str">
        <f>IFERROR(IF($Y$2="DAILY",DATE(B170,1,1)-WEEKDAY(DATE(B170,1,1),1)+2,""),"")</f>
        <v/>
      </c>
      <c r="F170" s="55" t="str">
        <f>IFERROR(IF($Y$2="DAILY",DATE(B170,1,1)-WEEKDAY(DATE(B170,1,1),1)+3,""),"")</f>
        <v/>
      </c>
      <c r="G170" s="55" t="str">
        <f>IFERROR(IF($Y$2="DAILY",DATE(B170,1,1)-WEEKDAY(DATE(B170,1,1),1)+4,""),"")</f>
        <v/>
      </c>
      <c r="H170" s="55" t="str">
        <f>IFERROR(IF($Y$2="DAILY",DATE(B170,1,1)-WEEKDAY(DATE(B170,1,1),1)+5,""),"")</f>
        <v/>
      </c>
      <c r="I170" s="55" t="str">
        <f>IFERROR(IF($Y$2="DAILY",DATE(B170,1,1)-WEEKDAY(DATE(B170,1,1),1)+6,""),"")</f>
        <v/>
      </c>
      <c r="J170" s="55" t="str">
        <f>IFERROR(IF($Y$2="DAILY",DATE(B170,1,1)-WEEKDAY(DATE(B170,1,1),1)+7,""),"")</f>
        <v/>
      </c>
      <c r="K170" s="55" t="str">
        <f t="shared" ref="K170:BV170" si="1078">IFERROR(IF($Y$2="DAILY",J170+1,""),"")</f>
        <v/>
      </c>
      <c r="L170" s="55" t="str">
        <f t="shared" si="1078"/>
        <v/>
      </c>
      <c r="M170" s="55" t="str">
        <f t="shared" si="1078"/>
        <v/>
      </c>
      <c r="N170" s="55" t="str">
        <f t="shared" si="1078"/>
        <v/>
      </c>
      <c r="O170" s="55" t="str">
        <f t="shared" si="1078"/>
        <v/>
      </c>
      <c r="P170" s="55" t="str">
        <f t="shared" si="1078"/>
        <v/>
      </c>
      <c r="Q170" s="55" t="str">
        <f t="shared" si="1078"/>
        <v/>
      </c>
      <c r="R170" s="55" t="str">
        <f t="shared" si="1078"/>
        <v/>
      </c>
      <c r="S170" s="55" t="str">
        <f t="shared" si="1078"/>
        <v/>
      </c>
      <c r="T170" s="55" t="str">
        <f t="shared" si="1078"/>
        <v/>
      </c>
      <c r="U170" s="55" t="str">
        <f t="shared" si="1078"/>
        <v/>
      </c>
      <c r="V170" s="55" t="str">
        <f t="shared" si="1078"/>
        <v/>
      </c>
      <c r="W170" s="55" t="str">
        <f t="shared" si="1078"/>
        <v/>
      </c>
      <c r="X170" s="55" t="str">
        <f t="shared" si="1078"/>
        <v/>
      </c>
      <c r="Y170" s="55" t="str">
        <f t="shared" si="1078"/>
        <v/>
      </c>
      <c r="Z170" s="55" t="str">
        <f t="shared" si="1078"/>
        <v/>
      </c>
      <c r="AA170" s="55" t="str">
        <f t="shared" si="1078"/>
        <v/>
      </c>
      <c r="AB170" s="55" t="str">
        <f t="shared" si="1078"/>
        <v/>
      </c>
      <c r="AC170" s="55" t="str">
        <f t="shared" si="1078"/>
        <v/>
      </c>
      <c r="AD170" s="55" t="str">
        <f t="shared" si="1078"/>
        <v/>
      </c>
      <c r="AE170" s="55" t="str">
        <f t="shared" si="1078"/>
        <v/>
      </c>
      <c r="AF170" s="55" t="str">
        <f t="shared" si="1078"/>
        <v/>
      </c>
      <c r="AG170" s="55" t="str">
        <f t="shared" si="1078"/>
        <v/>
      </c>
      <c r="AH170" s="55" t="str">
        <f t="shared" si="1078"/>
        <v/>
      </c>
      <c r="AI170" s="55" t="str">
        <f t="shared" si="1078"/>
        <v/>
      </c>
      <c r="AJ170" s="55" t="str">
        <f t="shared" si="1078"/>
        <v/>
      </c>
      <c r="AK170" s="55" t="str">
        <f t="shared" si="1078"/>
        <v/>
      </c>
      <c r="AL170" s="55" t="str">
        <f t="shared" si="1078"/>
        <v/>
      </c>
      <c r="AM170" s="55" t="str">
        <f t="shared" si="1078"/>
        <v/>
      </c>
      <c r="AN170" s="55" t="str">
        <f t="shared" si="1078"/>
        <v/>
      </c>
      <c r="AO170" s="55" t="str">
        <f t="shared" si="1078"/>
        <v/>
      </c>
      <c r="AP170" s="55" t="str">
        <f t="shared" si="1078"/>
        <v/>
      </c>
      <c r="AQ170" s="55" t="str">
        <f t="shared" si="1078"/>
        <v/>
      </c>
      <c r="AR170" s="55" t="str">
        <f t="shared" si="1078"/>
        <v/>
      </c>
      <c r="AS170" s="55" t="str">
        <f t="shared" si="1078"/>
        <v/>
      </c>
      <c r="AT170" s="55" t="str">
        <f t="shared" si="1078"/>
        <v/>
      </c>
      <c r="AU170" s="55" t="str">
        <f t="shared" si="1078"/>
        <v/>
      </c>
      <c r="AV170" s="55" t="str">
        <f t="shared" si="1078"/>
        <v/>
      </c>
      <c r="AW170" s="55" t="str">
        <f t="shared" si="1078"/>
        <v/>
      </c>
      <c r="AX170" s="55" t="str">
        <f t="shared" si="1078"/>
        <v/>
      </c>
      <c r="AY170" s="55" t="str">
        <f t="shared" si="1078"/>
        <v/>
      </c>
      <c r="AZ170" s="55" t="str">
        <f t="shared" si="1078"/>
        <v/>
      </c>
      <c r="BA170" s="55" t="str">
        <f t="shared" si="1078"/>
        <v/>
      </c>
      <c r="BB170" s="55" t="str">
        <f t="shared" si="1078"/>
        <v/>
      </c>
      <c r="BC170" s="55" t="str">
        <f t="shared" si="1078"/>
        <v/>
      </c>
      <c r="BD170" s="55" t="str">
        <f t="shared" si="1078"/>
        <v/>
      </c>
      <c r="BE170" s="55" t="str">
        <f t="shared" si="1078"/>
        <v/>
      </c>
      <c r="BF170" s="55" t="str">
        <f t="shared" si="1078"/>
        <v/>
      </c>
      <c r="BG170" s="55" t="str">
        <f t="shared" si="1078"/>
        <v/>
      </c>
      <c r="BH170" s="55" t="str">
        <f t="shared" si="1078"/>
        <v/>
      </c>
      <c r="BI170" s="55" t="str">
        <f t="shared" si="1078"/>
        <v/>
      </c>
      <c r="BJ170" s="55" t="str">
        <f t="shared" si="1078"/>
        <v/>
      </c>
      <c r="BK170" s="55" t="str">
        <f t="shared" si="1078"/>
        <v/>
      </c>
      <c r="BL170" s="55" t="str">
        <f t="shared" si="1078"/>
        <v/>
      </c>
      <c r="BM170" s="55" t="str">
        <f t="shared" si="1078"/>
        <v/>
      </c>
      <c r="BN170" s="55" t="str">
        <f t="shared" si="1078"/>
        <v/>
      </c>
      <c r="BO170" s="55" t="str">
        <f t="shared" si="1078"/>
        <v/>
      </c>
      <c r="BP170" s="55" t="str">
        <f t="shared" si="1078"/>
        <v/>
      </c>
      <c r="BQ170" s="55" t="str">
        <f t="shared" si="1078"/>
        <v/>
      </c>
      <c r="BR170" s="55" t="str">
        <f t="shared" si="1078"/>
        <v/>
      </c>
      <c r="BS170" s="55" t="str">
        <f t="shared" si="1078"/>
        <v/>
      </c>
      <c r="BT170" s="55" t="str">
        <f t="shared" si="1078"/>
        <v/>
      </c>
      <c r="BU170" s="55" t="str">
        <f t="shared" si="1078"/>
        <v/>
      </c>
      <c r="BV170" s="55" t="str">
        <f t="shared" si="1078"/>
        <v/>
      </c>
      <c r="BW170" s="55" t="str">
        <f t="shared" ref="BW170:CO170" si="1079">IFERROR(IF($Y$2="DAILY",BV170+1,""),"")</f>
        <v/>
      </c>
      <c r="BX170" s="55" t="str">
        <f t="shared" si="1079"/>
        <v/>
      </c>
      <c r="BY170" s="55" t="str">
        <f t="shared" si="1079"/>
        <v/>
      </c>
      <c r="BZ170" s="55" t="str">
        <f t="shared" si="1079"/>
        <v/>
      </c>
      <c r="CA170" s="55" t="str">
        <f t="shared" si="1079"/>
        <v/>
      </c>
      <c r="CB170" s="55" t="str">
        <f t="shared" si="1079"/>
        <v/>
      </c>
      <c r="CC170" s="55" t="str">
        <f t="shared" si="1079"/>
        <v/>
      </c>
      <c r="CD170" s="55" t="str">
        <f t="shared" si="1079"/>
        <v/>
      </c>
      <c r="CE170" s="55" t="str">
        <f t="shared" si="1079"/>
        <v/>
      </c>
      <c r="CF170" s="55" t="str">
        <f t="shared" si="1079"/>
        <v/>
      </c>
      <c r="CG170" s="55" t="str">
        <f t="shared" si="1079"/>
        <v/>
      </c>
      <c r="CH170" s="55" t="str">
        <f t="shared" si="1079"/>
        <v/>
      </c>
      <c r="CI170" s="55" t="str">
        <f t="shared" si="1079"/>
        <v/>
      </c>
      <c r="CJ170" s="55" t="str">
        <f t="shared" si="1079"/>
        <v/>
      </c>
      <c r="CK170" s="55" t="str">
        <f t="shared" si="1079"/>
        <v/>
      </c>
      <c r="CL170" s="55" t="str">
        <f t="shared" si="1079"/>
        <v/>
      </c>
      <c r="CM170" s="55" t="str">
        <f t="shared" si="1079"/>
        <v/>
      </c>
      <c r="CN170" s="55" t="str">
        <f t="shared" si="1079"/>
        <v/>
      </c>
      <c r="CO170" s="55" t="str">
        <f t="shared" si="1079"/>
        <v/>
      </c>
      <c r="CP170" s="56" t="str">
        <f>IFERROR(IF($Y$2="DAILY",DATE(B170,1,1)-WEEKDAY(DATE(B170,1,1))+13*7,DATE(CR170,1,1)-WEEKDAY(DATE(CR170,1,1))+13*7),"")</f>
        <v/>
      </c>
      <c r="CQ170" s="3"/>
      <c r="CR170" s="3" t="str">
        <f>B42</f>
        <v/>
      </c>
    </row>
    <row r="171" spans="1:96" ht="21" customHeight="1" x14ac:dyDescent="0.25">
      <c r="A171" s="48"/>
      <c r="B171" s="61"/>
      <c r="C171" s="57">
        <f t="shared" ref="C171" si="1080">IF($Y$2="DAILY",2,"")</f>
        <v>2</v>
      </c>
      <c r="D171" s="54" t="str">
        <f t="shared" ref="D171:D173" si="1081">IFERROR(IF($Y$2="DAILY",CP170+1,""),"")</f>
        <v/>
      </c>
      <c r="E171" s="55" t="str">
        <f t="shared" ref="E171:BP171" si="1082">IFERROR(IF($Y$2="DAILY",D171+1,""),"")</f>
        <v/>
      </c>
      <c r="F171" s="55" t="str">
        <f t="shared" si="1082"/>
        <v/>
      </c>
      <c r="G171" s="55" t="str">
        <f t="shared" si="1082"/>
        <v/>
      </c>
      <c r="H171" s="55" t="str">
        <f t="shared" si="1082"/>
        <v/>
      </c>
      <c r="I171" s="55" t="str">
        <f t="shared" si="1082"/>
        <v/>
      </c>
      <c r="J171" s="55" t="str">
        <f t="shared" si="1082"/>
        <v/>
      </c>
      <c r="K171" s="55" t="str">
        <f t="shared" si="1082"/>
        <v/>
      </c>
      <c r="L171" s="55" t="str">
        <f t="shared" si="1082"/>
        <v/>
      </c>
      <c r="M171" s="55" t="str">
        <f t="shared" si="1082"/>
        <v/>
      </c>
      <c r="N171" s="55" t="str">
        <f t="shared" si="1082"/>
        <v/>
      </c>
      <c r="O171" s="55" t="str">
        <f t="shared" si="1082"/>
        <v/>
      </c>
      <c r="P171" s="55" t="str">
        <f t="shared" si="1082"/>
        <v/>
      </c>
      <c r="Q171" s="55" t="str">
        <f t="shared" si="1082"/>
        <v/>
      </c>
      <c r="R171" s="55" t="str">
        <f t="shared" si="1082"/>
        <v/>
      </c>
      <c r="S171" s="55" t="str">
        <f t="shared" si="1082"/>
        <v/>
      </c>
      <c r="T171" s="55" t="str">
        <f t="shared" si="1082"/>
        <v/>
      </c>
      <c r="U171" s="55" t="str">
        <f t="shared" si="1082"/>
        <v/>
      </c>
      <c r="V171" s="55" t="str">
        <f t="shared" si="1082"/>
        <v/>
      </c>
      <c r="W171" s="55" t="str">
        <f t="shared" si="1082"/>
        <v/>
      </c>
      <c r="X171" s="55" t="str">
        <f t="shared" si="1082"/>
        <v/>
      </c>
      <c r="Y171" s="55" t="str">
        <f t="shared" si="1082"/>
        <v/>
      </c>
      <c r="Z171" s="55" t="str">
        <f t="shared" si="1082"/>
        <v/>
      </c>
      <c r="AA171" s="55" t="str">
        <f t="shared" si="1082"/>
        <v/>
      </c>
      <c r="AB171" s="55" t="str">
        <f t="shared" si="1082"/>
        <v/>
      </c>
      <c r="AC171" s="55" t="str">
        <f t="shared" si="1082"/>
        <v/>
      </c>
      <c r="AD171" s="55" t="str">
        <f t="shared" si="1082"/>
        <v/>
      </c>
      <c r="AE171" s="55" t="str">
        <f t="shared" si="1082"/>
        <v/>
      </c>
      <c r="AF171" s="55" t="str">
        <f t="shared" si="1082"/>
        <v/>
      </c>
      <c r="AG171" s="55" t="str">
        <f t="shared" si="1082"/>
        <v/>
      </c>
      <c r="AH171" s="55" t="str">
        <f t="shared" si="1082"/>
        <v/>
      </c>
      <c r="AI171" s="55" t="str">
        <f t="shared" si="1082"/>
        <v/>
      </c>
      <c r="AJ171" s="55" t="str">
        <f t="shared" si="1082"/>
        <v/>
      </c>
      <c r="AK171" s="55" t="str">
        <f t="shared" si="1082"/>
        <v/>
      </c>
      <c r="AL171" s="55" t="str">
        <f t="shared" si="1082"/>
        <v/>
      </c>
      <c r="AM171" s="55" t="str">
        <f t="shared" si="1082"/>
        <v/>
      </c>
      <c r="AN171" s="55" t="str">
        <f t="shared" si="1082"/>
        <v/>
      </c>
      <c r="AO171" s="55" t="str">
        <f t="shared" si="1082"/>
        <v/>
      </c>
      <c r="AP171" s="55" t="str">
        <f t="shared" si="1082"/>
        <v/>
      </c>
      <c r="AQ171" s="55" t="str">
        <f t="shared" si="1082"/>
        <v/>
      </c>
      <c r="AR171" s="55" t="str">
        <f t="shared" si="1082"/>
        <v/>
      </c>
      <c r="AS171" s="55" t="str">
        <f t="shared" si="1082"/>
        <v/>
      </c>
      <c r="AT171" s="55" t="str">
        <f t="shared" si="1082"/>
        <v/>
      </c>
      <c r="AU171" s="55" t="str">
        <f t="shared" si="1082"/>
        <v/>
      </c>
      <c r="AV171" s="55" t="str">
        <f t="shared" si="1082"/>
        <v/>
      </c>
      <c r="AW171" s="55" t="str">
        <f t="shared" si="1082"/>
        <v/>
      </c>
      <c r="AX171" s="55" t="str">
        <f t="shared" si="1082"/>
        <v/>
      </c>
      <c r="AY171" s="55" t="str">
        <f t="shared" si="1082"/>
        <v/>
      </c>
      <c r="AZ171" s="55" t="str">
        <f t="shared" si="1082"/>
        <v/>
      </c>
      <c r="BA171" s="55" t="str">
        <f t="shared" si="1082"/>
        <v/>
      </c>
      <c r="BB171" s="55" t="str">
        <f t="shared" si="1082"/>
        <v/>
      </c>
      <c r="BC171" s="55" t="str">
        <f t="shared" si="1082"/>
        <v/>
      </c>
      <c r="BD171" s="55" t="str">
        <f t="shared" si="1082"/>
        <v/>
      </c>
      <c r="BE171" s="55" t="str">
        <f t="shared" si="1082"/>
        <v/>
      </c>
      <c r="BF171" s="55" t="str">
        <f t="shared" si="1082"/>
        <v/>
      </c>
      <c r="BG171" s="55" t="str">
        <f t="shared" si="1082"/>
        <v/>
      </c>
      <c r="BH171" s="55" t="str">
        <f t="shared" si="1082"/>
        <v/>
      </c>
      <c r="BI171" s="55" t="str">
        <f t="shared" si="1082"/>
        <v/>
      </c>
      <c r="BJ171" s="55" t="str">
        <f t="shared" si="1082"/>
        <v/>
      </c>
      <c r="BK171" s="55" t="str">
        <f t="shared" si="1082"/>
        <v/>
      </c>
      <c r="BL171" s="55" t="str">
        <f t="shared" si="1082"/>
        <v/>
      </c>
      <c r="BM171" s="55" t="str">
        <f t="shared" si="1082"/>
        <v/>
      </c>
      <c r="BN171" s="55" t="str">
        <f t="shared" si="1082"/>
        <v/>
      </c>
      <c r="BO171" s="55" t="str">
        <f t="shared" si="1082"/>
        <v/>
      </c>
      <c r="BP171" s="55" t="str">
        <f t="shared" si="1082"/>
        <v/>
      </c>
      <c r="BQ171" s="55" t="str">
        <f t="shared" ref="BQ171:CO171" si="1083">IFERROR(IF($Y$2="DAILY",BP171+1,""),"")</f>
        <v/>
      </c>
      <c r="BR171" s="55" t="str">
        <f t="shared" si="1083"/>
        <v/>
      </c>
      <c r="BS171" s="55" t="str">
        <f t="shared" si="1083"/>
        <v/>
      </c>
      <c r="BT171" s="55" t="str">
        <f t="shared" si="1083"/>
        <v/>
      </c>
      <c r="BU171" s="55" t="str">
        <f t="shared" si="1083"/>
        <v/>
      </c>
      <c r="BV171" s="55" t="str">
        <f t="shared" si="1083"/>
        <v/>
      </c>
      <c r="BW171" s="55" t="str">
        <f t="shared" si="1083"/>
        <v/>
      </c>
      <c r="BX171" s="55" t="str">
        <f t="shared" si="1083"/>
        <v/>
      </c>
      <c r="BY171" s="55" t="str">
        <f t="shared" si="1083"/>
        <v/>
      </c>
      <c r="BZ171" s="55" t="str">
        <f t="shared" si="1083"/>
        <v/>
      </c>
      <c r="CA171" s="55" t="str">
        <f t="shared" si="1083"/>
        <v/>
      </c>
      <c r="CB171" s="55" t="str">
        <f t="shared" si="1083"/>
        <v/>
      </c>
      <c r="CC171" s="55" t="str">
        <f t="shared" si="1083"/>
        <v/>
      </c>
      <c r="CD171" s="55" t="str">
        <f t="shared" si="1083"/>
        <v/>
      </c>
      <c r="CE171" s="55" t="str">
        <f t="shared" si="1083"/>
        <v/>
      </c>
      <c r="CF171" s="55" t="str">
        <f t="shared" si="1083"/>
        <v/>
      </c>
      <c r="CG171" s="55" t="str">
        <f t="shared" si="1083"/>
        <v/>
      </c>
      <c r="CH171" s="55" t="str">
        <f t="shared" si="1083"/>
        <v/>
      </c>
      <c r="CI171" s="55" t="str">
        <f t="shared" si="1083"/>
        <v/>
      </c>
      <c r="CJ171" s="55" t="str">
        <f t="shared" si="1083"/>
        <v/>
      </c>
      <c r="CK171" s="55" t="str">
        <f t="shared" si="1083"/>
        <v/>
      </c>
      <c r="CL171" s="55" t="str">
        <f t="shared" si="1083"/>
        <v/>
      </c>
      <c r="CM171" s="55" t="str">
        <f t="shared" si="1083"/>
        <v/>
      </c>
      <c r="CN171" s="55" t="str">
        <f t="shared" si="1083"/>
        <v/>
      </c>
      <c r="CO171" s="55" t="str">
        <f t="shared" si="1083"/>
        <v/>
      </c>
      <c r="CP171" s="56" t="str">
        <f>IFERROR(IF($Y$2="DAILY",DATE(B170,1,1)-WEEKDAY(DATE(B170,1,1))+26*7,DATE(CR171,1,1)-WEEKDAY(DATE(CR171,1,1))+26*7),"")</f>
        <v/>
      </c>
      <c r="CQ171" s="3"/>
      <c r="CR171" s="3" t="str">
        <f>B42</f>
        <v/>
      </c>
    </row>
    <row r="172" spans="1:96" ht="21" customHeight="1" x14ac:dyDescent="0.25">
      <c r="A172" s="48"/>
      <c r="B172" s="49"/>
      <c r="C172" s="57">
        <f t="shared" ref="C172" si="1084">IF($Y$2="DAILY",3,"")</f>
        <v>3</v>
      </c>
      <c r="D172" s="54" t="str">
        <f t="shared" si="1081"/>
        <v/>
      </c>
      <c r="E172" s="55" t="str">
        <f t="shared" ref="E172:BP172" si="1085">IFERROR(IF($Y$2="DAILY",D172+1,""),"")</f>
        <v/>
      </c>
      <c r="F172" s="55" t="str">
        <f t="shared" si="1085"/>
        <v/>
      </c>
      <c r="G172" s="55" t="str">
        <f t="shared" si="1085"/>
        <v/>
      </c>
      <c r="H172" s="55" t="str">
        <f t="shared" si="1085"/>
        <v/>
      </c>
      <c r="I172" s="55" t="str">
        <f t="shared" si="1085"/>
        <v/>
      </c>
      <c r="J172" s="55" t="str">
        <f t="shared" si="1085"/>
        <v/>
      </c>
      <c r="K172" s="55" t="str">
        <f t="shared" si="1085"/>
        <v/>
      </c>
      <c r="L172" s="55" t="str">
        <f t="shared" si="1085"/>
        <v/>
      </c>
      <c r="M172" s="55" t="str">
        <f t="shared" si="1085"/>
        <v/>
      </c>
      <c r="N172" s="55" t="str">
        <f t="shared" si="1085"/>
        <v/>
      </c>
      <c r="O172" s="55" t="str">
        <f t="shared" si="1085"/>
        <v/>
      </c>
      <c r="P172" s="55" t="str">
        <f t="shared" si="1085"/>
        <v/>
      </c>
      <c r="Q172" s="55" t="str">
        <f t="shared" si="1085"/>
        <v/>
      </c>
      <c r="R172" s="55" t="str">
        <f t="shared" si="1085"/>
        <v/>
      </c>
      <c r="S172" s="55" t="str">
        <f t="shared" si="1085"/>
        <v/>
      </c>
      <c r="T172" s="55" t="str">
        <f t="shared" si="1085"/>
        <v/>
      </c>
      <c r="U172" s="55" t="str">
        <f t="shared" si="1085"/>
        <v/>
      </c>
      <c r="V172" s="55" t="str">
        <f t="shared" si="1085"/>
        <v/>
      </c>
      <c r="W172" s="55" t="str">
        <f t="shared" si="1085"/>
        <v/>
      </c>
      <c r="X172" s="55" t="str">
        <f t="shared" si="1085"/>
        <v/>
      </c>
      <c r="Y172" s="55" t="str">
        <f t="shared" si="1085"/>
        <v/>
      </c>
      <c r="Z172" s="55" t="str">
        <f t="shared" si="1085"/>
        <v/>
      </c>
      <c r="AA172" s="55" t="str">
        <f t="shared" si="1085"/>
        <v/>
      </c>
      <c r="AB172" s="55" t="str">
        <f t="shared" si="1085"/>
        <v/>
      </c>
      <c r="AC172" s="55" t="str">
        <f t="shared" si="1085"/>
        <v/>
      </c>
      <c r="AD172" s="55" t="str">
        <f t="shared" si="1085"/>
        <v/>
      </c>
      <c r="AE172" s="55" t="str">
        <f t="shared" si="1085"/>
        <v/>
      </c>
      <c r="AF172" s="55" t="str">
        <f t="shared" si="1085"/>
        <v/>
      </c>
      <c r="AG172" s="55" t="str">
        <f t="shared" si="1085"/>
        <v/>
      </c>
      <c r="AH172" s="55" t="str">
        <f t="shared" si="1085"/>
        <v/>
      </c>
      <c r="AI172" s="55" t="str">
        <f t="shared" si="1085"/>
        <v/>
      </c>
      <c r="AJ172" s="55" t="str">
        <f t="shared" si="1085"/>
        <v/>
      </c>
      <c r="AK172" s="55" t="str">
        <f t="shared" si="1085"/>
        <v/>
      </c>
      <c r="AL172" s="55" t="str">
        <f t="shared" si="1085"/>
        <v/>
      </c>
      <c r="AM172" s="55" t="str">
        <f t="shared" si="1085"/>
        <v/>
      </c>
      <c r="AN172" s="55" t="str">
        <f t="shared" si="1085"/>
        <v/>
      </c>
      <c r="AO172" s="55" t="str">
        <f t="shared" si="1085"/>
        <v/>
      </c>
      <c r="AP172" s="55" t="str">
        <f t="shared" si="1085"/>
        <v/>
      </c>
      <c r="AQ172" s="55" t="str">
        <f t="shared" si="1085"/>
        <v/>
      </c>
      <c r="AR172" s="55" t="str">
        <f t="shared" si="1085"/>
        <v/>
      </c>
      <c r="AS172" s="55" t="str">
        <f t="shared" si="1085"/>
        <v/>
      </c>
      <c r="AT172" s="55" t="str">
        <f t="shared" si="1085"/>
        <v/>
      </c>
      <c r="AU172" s="55" t="str">
        <f t="shared" si="1085"/>
        <v/>
      </c>
      <c r="AV172" s="55" t="str">
        <f t="shared" si="1085"/>
        <v/>
      </c>
      <c r="AW172" s="55" t="str">
        <f t="shared" si="1085"/>
        <v/>
      </c>
      <c r="AX172" s="55" t="str">
        <f t="shared" si="1085"/>
        <v/>
      </c>
      <c r="AY172" s="55" t="str">
        <f t="shared" si="1085"/>
        <v/>
      </c>
      <c r="AZ172" s="55" t="str">
        <f t="shared" si="1085"/>
        <v/>
      </c>
      <c r="BA172" s="55" t="str">
        <f t="shared" si="1085"/>
        <v/>
      </c>
      <c r="BB172" s="55" t="str">
        <f t="shared" si="1085"/>
        <v/>
      </c>
      <c r="BC172" s="55" t="str">
        <f t="shared" si="1085"/>
        <v/>
      </c>
      <c r="BD172" s="55" t="str">
        <f t="shared" si="1085"/>
        <v/>
      </c>
      <c r="BE172" s="55" t="str">
        <f t="shared" si="1085"/>
        <v/>
      </c>
      <c r="BF172" s="55" t="str">
        <f t="shared" si="1085"/>
        <v/>
      </c>
      <c r="BG172" s="55" t="str">
        <f t="shared" si="1085"/>
        <v/>
      </c>
      <c r="BH172" s="55" t="str">
        <f t="shared" si="1085"/>
        <v/>
      </c>
      <c r="BI172" s="55" t="str">
        <f t="shared" si="1085"/>
        <v/>
      </c>
      <c r="BJ172" s="55" t="str">
        <f t="shared" si="1085"/>
        <v/>
      </c>
      <c r="BK172" s="55" t="str">
        <f t="shared" si="1085"/>
        <v/>
      </c>
      <c r="BL172" s="55" t="str">
        <f t="shared" si="1085"/>
        <v/>
      </c>
      <c r="BM172" s="55" t="str">
        <f t="shared" si="1085"/>
        <v/>
      </c>
      <c r="BN172" s="55" t="str">
        <f t="shared" si="1085"/>
        <v/>
      </c>
      <c r="BO172" s="55" t="str">
        <f t="shared" si="1085"/>
        <v/>
      </c>
      <c r="BP172" s="55" t="str">
        <f t="shared" si="1085"/>
        <v/>
      </c>
      <c r="BQ172" s="55" t="str">
        <f t="shared" ref="BQ172:CO172" si="1086">IFERROR(IF($Y$2="DAILY",BP172+1,""),"")</f>
        <v/>
      </c>
      <c r="BR172" s="55" t="str">
        <f t="shared" si="1086"/>
        <v/>
      </c>
      <c r="BS172" s="55" t="str">
        <f t="shared" si="1086"/>
        <v/>
      </c>
      <c r="BT172" s="55" t="str">
        <f t="shared" si="1086"/>
        <v/>
      </c>
      <c r="BU172" s="55" t="str">
        <f t="shared" si="1086"/>
        <v/>
      </c>
      <c r="BV172" s="55" t="str">
        <f t="shared" si="1086"/>
        <v/>
      </c>
      <c r="BW172" s="55" t="str">
        <f t="shared" si="1086"/>
        <v/>
      </c>
      <c r="BX172" s="55" t="str">
        <f t="shared" si="1086"/>
        <v/>
      </c>
      <c r="BY172" s="55" t="str">
        <f t="shared" si="1086"/>
        <v/>
      </c>
      <c r="BZ172" s="55" t="str">
        <f t="shared" si="1086"/>
        <v/>
      </c>
      <c r="CA172" s="55" t="str">
        <f t="shared" si="1086"/>
        <v/>
      </c>
      <c r="CB172" s="55" t="str">
        <f t="shared" si="1086"/>
        <v/>
      </c>
      <c r="CC172" s="55" t="str">
        <f t="shared" si="1086"/>
        <v/>
      </c>
      <c r="CD172" s="55" t="str">
        <f t="shared" si="1086"/>
        <v/>
      </c>
      <c r="CE172" s="55" t="str">
        <f t="shared" si="1086"/>
        <v/>
      </c>
      <c r="CF172" s="55" t="str">
        <f t="shared" si="1086"/>
        <v/>
      </c>
      <c r="CG172" s="55" t="str">
        <f t="shared" si="1086"/>
        <v/>
      </c>
      <c r="CH172" s="55" t="str">
        <f t="shared" si="1086"/>
        <v/>
      </c>
      <c r="CI172" s="55" t="str">
        <f t="shared" si="1086"/>
        <v/>
      </c>
      <c r="CJ172" s="55" t="str">
        <f t="shared" si="1086"/>
        <v/>
      </c>
      <c r="CK172" s="55" t="str">
        <f t="shared" si="1086"/>
        <v/>
      </c>
      <c r="CL172" s="55" t="str">
        <f t="shared" si="1086"/>
        <v/>
      </c>
      <c r="CM172" s="55" t="str">
        <f t="shared" si="1086"/>
        <v/>
      </c>
      <c r="CN172" s="55" t="str">
        <f t="shared" si="1086"/>
        <v/>
      </c>
      <c r="CO172" s="55" t="str">
        <f t="shared" si="1086"/>
        <v/>
      </c>
      <c r="CP172" s="56" t="str">
        <f>IFERROR(IF($Y$2="DAILY",DATE(B170,1,1)-WEEKDAY(DATE(B170,1,1))+39*7,DATE(CR172,1,1)-WEEKDAY(DATE(CR172,1,1))+39*7),"")</f>
        <v/>
      </c>
      <c r="CQ172" s="3"/>
      <c r="CR172" s="3" t="str">
        <f>B42</f>
        <v/>
      </c>
    </row>
    <row r="173" spans="1:96" ht="21" customHeight="1" x14ac:dyDescent="0.25">
      <c r="A173" s="48"/>
      <c r="B173" s="49"/>
      <c r="C173" s="57">
        <f t="shared" ref="C173" si="1087">IF($Y$2="DAILY",4,"")</f>
        <v>4</v>
      </c>
      <c r="D173" s="54" t="str">
        <f t="shared" si="1081"/>
        <v/>
      </c>
      <c r="E173" s="55" t="str">
        <f t="shared" ref="E173:BP173" si="1088">IFERROR(IF($Y$2="DAILY",D173+1,""),"")</f>
        <v/>
      </c>
      <c r="F173" s="55" t="str">
        <f t="shared" si="1088"/>
        <v/>
      </c>
      <c r="G173" s="55" t="str">
        <f t="shared" si="1088"/>
        <v/>
      </c>
      <c r="H173" s="55" t="str">
        <f t="shared" si="1088"/>
        <v/>
      </c>
      <c r="I173" s="55" t="str">
        <f t="shared" si="1088"/>
        <v/>
      </c>
      <c r="J173" s="55" t="str">
        <f t="shared" si="1088"/>
        <v/>
      </c>
      <c r="K173" s="55" t="str">
        <f t="shared" si="1088"/>
        <v/>
      </c>
      <c r="L173" s="55" t="str">
        <f t="shared" si="1088"/>
        <v/>
      </c>
      <c r="M173" s="55" t="str">
        <f t="shared" si="1088"/>
        <v/>
      </c>
      <c r="N173" s="55" t="str">
        <f t="shared" si="1088"/>
        <v/>
      </c>
      <c r="O173" s="55" t="str">
        <f t="shared" si="1088"/>
        <v/>
      </c>
      <c r="P173" s="55" t="str">
        <f t="shared" si="1088"/>
        <v/>
      </c>
      <c r="Q173" s="55" t="str">
        <f t="shared" si="1088"/>
        <v/>
      </c>
      <c r="R173" s="55" t="str">
        <f t="shared" si="1088"/>
        <v/>
      </c>
      <c r="S173" s="55" t="str">
        <f t="shared" si="1088"/>
        <v/>
      </c>
      <c r="T173" s="55" t="str">
        <f t="shared" si="1088"/>
        <v/>
      </c>
      <c r="U173" s="55" t="str">
        <f t="shared" si="1088"/>
        <v/>
      </c>
      <c r="V173" s="55" t="str">
        <f t="shared" si="1088"/>
        <v/>
      </c>
      <c r="W173" s="55" t="str">
        <f t="shared" si="1088"/>
        <v/>
      </c>
      <c r="X173" s="55" t="str">
        <f t="shared" si="1088"/>
        <v/>
      </c>
      <c r="Y173" s="55" t="str">
        <f t="shared" si="1088"/>
        <v/>
      </c>
      <c r="Z173" s="55" t="str">
        <f t="shared" si="1088"/>
        <v/>
      </c>
      <c r="AA173" s="55" t="str">
        <f t="shared" si="1088"/>
        <v/>
      </c>
      <c r="AB173" s="55" t="str">
        <f t="shared" si="1088"/>
        <v/>
      </c>
      <c r="AC173" s="55" t="str">
        <f t="shared" si="1088"/>
        <v/>
      </c>
      <c r="AD173" s="55" t="str">
        <f t="shared" si="1088"/>
        <v/>
      </c>
      <c r="AE173" s="55" t="str">
        <f t="shared" si="1088"/>
        <v/>
      </c>
      <c r="AF173" s="55" t="str">
        <f t="shared" si="1088"/>
        <v/>
      </c>
      <c r="AG173" s="55" t="str">
        <f t="shared" si="1088"/>
        <v/>
      </c>
      <c r="AH173" s="55" t="str">
        <f t="shared" si="1088"/>
        <v/>
      </c>
      <c r="AI173" s="55" t="str">
        <f t="shared" si="1088"/>
        <v/>
      </c>
      <c r="AJ173" s="55" t="str">
        <f t="shared" si="1088"/>
        <v/>
      </c>
      <c r="AK173" s="55" t="str">
        <f t="shared" si="1088"/>
        <v/>
      </c>
      <c r="AL173" s="55" t="str">
        <f t="shared" si="1088"/>
        <v/>
      </c>
      <c r="AM173" s="55" t="str">
        <f t="shared" si="1088"/>
        <v/>
      </c>
      <c r="AN173" s="55" t="str">
        <f t="shared" si="1088"/>
        <v/>
      </c>
      <c r="AO173" s="55" t="str">
        <f t="shared" si="1088"/>
        <v/>
      </c>
      <c r="AP173" s="55" t="str">
        <f t="shared" si="1088"/>
        <v/>
      </c>
      <c r="AQ173" s="55" t="str">
        <f t="shared" si="1088"/>
        <v/>
      </c>
      <c r="AR173" s="55" t="str">
        <f t="shared" si="1088"/>
        <v/>
      </c>
      <c r="AS173" s="55" t="str">
        <f t="shared" si="1088"/>
        <v/>
      </c>
      <c r="AT173" s="55" t="str">
        <f t="shared" si="1088"/>
        <v/>
      </c>
      <c r="AU173" s="55" t="str">
        <f t="shared" si="1088"/>
        <v/>
      </c>
      <c r="AV173" s="55" t="str">
        <f t="shared" si="1088"/>
        <v/>
      </c>
      <c r="AW173" s="55" t="str">
        <f t="shared" si="1088"/>
        <v/>
      </c>
      <c r="AX173" s="55" t="str">
        <f t="shared" si="1088"/>
        <v/>
      </c>
      <c r="AY173" s="55" t="str">
        <f t="shared" si="1088"/>
        <v/>
      </c>
      <c r="AZ173" s="55" t="str">
        <f t="shared" si="1088"/>
        <v/>
      </c>
      <c r="BA173" s="55" t="str">
        <f t="shared" si="1088"/>
        <v/>
      </c>
      <c r="BB173" s="55" t="str">
        <f t="shared" si="1088"/>
        <v/>
      </c>
      <c r="BC173" s="55" t="str">
        <f t="shared" si="1088"/>
        <v/>
      </c>
      <c r="BD173" s="55" t="str">
        <f t="shared" si="1088"/>
        <v/>
      </c>
      <c r="BE173" s="55" t="str">
        <f t="shared" si="1088"/>
        <v/>
      </c>
      <c r="BF173" s="55" t="str">
        <f t="shared" si="1088"/>
        <v/>
      </c>
      <c r="BG173" s="55" t="str">
        <f t="shared" si="1088"/>
        <v/>
      </c>
      <c r="BH173" s="55" t="str">
        <f t="shared" si="1088"/>
        <v/>
      </c>
      <c r="BI173" s="55" t="str">
        <f t="shared" si="1088"/>
        <v/>
      </c>
      <c r="BJ173" s="55" t="str">
        <f t="shared" si="1088"/>
        <v/>
      </c>
      <c r="BK173" s="55" t="str">
        <f t="shared" si="1088"/>
        <v/>
      </c>
      <c r="BL173" s="55" t="str">
        <f t="shared" si="1088"/>
        <v/>
      </c>
      <c r="BM173" s="55" t="str">
        <f t="shared" si="1088"/>
        <v/>
      </c>
      <c r="BN173" s="55" t="str">
        <f t="shared" si="1088"/>
        <v/>
      </c>
      <c r="BO173" s="55" t="str">
        <f t="shared" si="1088"/>
        <v/>
      </c>
      <c r="BP173" s="55" t="str">
        <f t="shared" si="1088"/>
        <v/>
      </c>
      <c r="BQ173" s="55" t="str">
        <f t="shared" ref="BQ173:CO173" si="1089">IFERROR(IF($Y$2="DAILY",BP173+1,""),"")</f>
        <v/>
      </c>
      <c r="BR173" s="55" t="str">
        <f t="shared" si="1089"/>
        <v/>
      </c>
      <c r="BS173" s="55" t="str">
        <f t="shared" si="1089"/>
        <v/>
      </c>
      <c r="BT173" s="55" t="str">
        <f t="shared" si="1089"/>
        <v/>
      </c>
      <c r="BU173" s="55" t="str">
        <f t="shared" si="1089"/>
        <v/>
      </c>
      <c r="BV173" s="55" t="str">
        <f t="shared" si="1089"/>
        <v/>
      </c>
      <c r="BW173" s="55" t="str">
        <f t="shared" si="1089"/>
        <v/>
      </c>
      <c r="BX173" s="55" t="str">
        <f t="shared" si="1089"/>
        <v/>
      </c>
      <c r="BY173" s="55" t="str">
        <f t="shared" si="1089"/>
        <v/>
      </c>
      <c r="BZ173" s="55" t="str">
        <f t="shared" si="1089"/>
        <v/>
      </c>
      <c r="CA173" s="55" t="str">
        <f t="shared" si="1089"/>
        <v/>
      </c>
      <c r="CB173" s="55" t="str">
        <f t="shared" si="1089"/>
        <v/>
      </c>
      <c r="CC173" s="55" t="str">
        <f t="shared" si="1089"/>
        <v/>
      </c>
      <c r="CD173" s="55" t="str">
        <f t="shared" si="1089"/>
        <v/>
      </c>
      <c r="CE173" s="55" t="str">
        <f t="shared" si="1089"/>
        <v/>
      </c>
      <c r="CF173" s="55" t="str">
        <f t="shared" si="1089"/>
        <v/>
      </c>
      <c r="CG173" s="55" t="str">
        <f t="shared" si="1089"/>
        <v/>
      </c>
      <c r="CH173" s="55" t="str">
        <f t="shared" si="1089"/>
        <v/>
      </c>
      <c r="CI173" s="55" t="str">
        <f t="shared" si="1089"/>
        <v/>
      </c>
      <c r="CJ173" s="55" t="str">
        <f t="shared" si="1089"/>
        <v/>
      </c>
      <c r="CK173" s="55" t="str">
        <f t="shared" si="1089"/>
        <v/>
      </c>
      <c r="CL173" s="55" t="str">
        <f t="shared" si="1089"/>
        <v/>
      </c>
      <c r="CM173" s="55" t="str">
        <f t="shared" si="1089"/>
        <v/>
      </c>
      <c r="CN173" s="55" t="str">
        <f t="shared" si="1089"/>
        <v/>
      </c>
      <c r="CO173" s="55" t="str">
        <f t="shared" si="1089"/>
        <v/>
      </c>
      <c r="CP173" s="56" t="str">
        <f>IFERROR(IF($Y$2="DAILY",DATE(B170,1,1)-WEEKDAY(DATE(B170,1,1))+52*7,DATE(CR173,1,1)-WEEKDAY(DATE(CR173,1,1))+52*7),"")</f>
        <v/>
      </c>
      <c r="CQ173" s="3"/>
      <c r="CR173" s="3" t="str">
        <f>B42</f>
        <v/>
      </c>
    </row>
    <row r="174" spans="1:96" ht="21" customHeight="1" x14ac:dyDescent="0.25">
      <c r="A174" s="48"/>
      <c r="B174" s="49"/>
      <c r="C174" s="58"/>
      <c r="D174" s="54" t="str">
        <f>IFERROR(IF($Y$2="DAILY",IF(AND(MONTH(DATE(B170,2,29))=2,WEEKDAY(DATE(B170,1,1))=7),DATE(B170,12,24),""),""),"")</f>
        <v/>
      </c>
      <c r="E174" s="55" t="str">
        <f>IFERROR(IF($Y$2="DAILY",IF(AND(MONTH(DATE(B170,2,29))=2,WEEKDAY(DATE(B170,1,1))=7),DATE(B170,12,25),""),""),"")</f>
        <v/>
      </c>
      <c r="F174" s="55" t="str">
        <f>IFERROR(IF($Y$2="DAILY",IF(AND(MONTH(DATE(B170,2,29))=2,WEEKDAY(DATE(B170,1,1))=7),DATE(B170,12,26),""),""),"")</f>
        <v/>
      </c>
      <c r="G174" s="55" t="str">
        <f>IFERROR(IF($Y$2="DAILY",IF(AND(MONTH(DATE(B170,2,29))=2,WEEKDAY(DATE(B170,1,1))=7),DATE(B170,12,27),""),""),"")</f>
        <v/>
      </c>
      <c r="H174" s="55" t="str">
        <f>IFERROR(IF($Y$2="DAILY",IF(AND(MONTH(DATE(B170,2,29))=2,WEEKDAY(DATE(B170,1,1))=7),DATE(B170,12,28),""),""),"")</f>
        <v/>
      </c>
      <c r="I174" s="55" t="str">
        <f>IFERROR(IF($Y$2="DAILY",IF(AND(MONTH(DATE(B170,2,29))=2,WEEKDAY(DATE(B170,1,1))=7),DATE(B170,12,29),""),""),"")</f>
        <v/>
      </c>
      <c r="J174" s="55" t="str">
        <f>IFERROR(IF($Y$2="DAILY",IF(AND(MONTH(DATE(B170,2,29))=2,WEEKDAY(DATE(B170,1,1))=7),DATE(B170,12,30),""),""),"")</f>
        <v/>
      </c>
      <c r="K174" s="55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56"/>
      <c r="CQ174" s="3"/>
      <c r="CR174" s="3" t="str">
        <f>B42</f>
        <v/>
      </c>
    </row>
    <row r="175" spans="1:96" ht="21" customHeight="1" x14ac:dyDescent="0.25">
      <c r="A175" s="48" t="str">
        <f>IFERROR(IF($Y$2="DAILY","32-33",""),"")</f>
        <v>32-33</v>
      </c>
      <c r="B175" s="49" t="str">
        <f>IFERROR(IF($Y$2="DAILY",$B$10+33,""),"")</f>
        <v/>
      </c>
      <c r="C175" s="57">
        <f t="shared" ref="C175" si="1090">IF($Y$2="DAILY",1,"")</f>
        <v>1</v>
      </c>
      <c r="D175" s="54" t="str">
        <f>IFERROR(IF($Y$2="DAILY",DATE(B175,1,1)-WEEKDAY(DATE(B175,1,1),1)+1,""),"")</f>
        <v/>
      </c>
      <c r="E175" s="55" t="str">
        <f>IFERROR(IF($Y$2="DAILY",DATE(B175,1,1)-WEEKDAY(DATE(B175,1,1),1)+2,""),"")</f>
        <v/>
      </c>
      <c r="F175" s="55" t="str">
        <f>IFERROR(IF($Y$2="DAILY",DATE(B175,1,1)-WEEKDAY(DATE(B175,1,1),1)+3,""),"")</f>
        <v/>
      </c>
      <c r="G175" s="55" t="str">
        <f>IFERROR(IF($Y$2="DAILY",DATE(B175,1,1)-WEEKDAY(DATE(B175,1,1),1)+4,""),"")</f>
        <v/>
      </c>
      <c r="H175" s="55" t="str">
        <f>IFERROR(IF($Y$2="DAILY",DATE(B175,1,1)-WEEKDAY(DATE(B175,1,1),1)+5,""),"")</f>
        <v/>
      </c>
      <c r="I175" s="55" t="str">
        <f>IFERROR(IF($Y$2="DAILY",DATE(B175,1,1)-WEEKDAY(DATE(B175,1,1),1)+6,""),"")</f>
        <v/>
      </c>
      <c r="J175" s="55" t="str">
        <f>IFERROR(IF($Y$2="DAILY",DATE(B175,1,1)-WEEKDAY(DATE(B175,1,1),1)+7,""),"")</f>
        <v/>
      </c>
      <c r="K175" s="55" t="str">
        <f t="shared" ref="K175:BV175" si="1091">IFERROR(IF($Y$2="DAILY",J175+1,""),"")</f>
        <v/>
      </c>
      <c r="L175" s="55" t="str">
        <f t="shared" si="1091"/>
        <v/>
      </c>
      <c r="M175" s="55" t="str">
        <f t="shared" si="1091"/>
        <v/>
      </c>
      <c r="N175" s="55" t="str">
        <f t="shared" si="1091"/>
        <v/>
      </c>
      <c r="O175" s="55" t="str">
        <f t="shared" si="1091"/>
        <v/>
      </c>
      <c r="P175" s="55" t="str">
        <f t="shared" si="1091"/>
        <v/>
      </c>
      <c r="Q175" s="55" t="str">
        <f t="shared" si="1091"/>
        <v/>
      </c>
      <c r="R175" s="55" t="str">
        <f t="shared" si="1091"/>
        <v/>
      </c>
      <c r="S175" s="55" t="str">
        <f t="shared" si="1091"/>
        <v/>
      </c>
      <c r="T175" s="55" t="str">
        <f t="shared" si="1091"/>
        <v/>
      </c>
      <c r="U175" s="55" t="str">
        <f t="shared" si="1091"/>
        <v/>
      </c>
      <c r="V175" s="55" t="str">
        <f t="shared" si="1091"/>
        <v/>
      </c>
      <c r="W175" s="55" t="str">
        <f t="shared" si="1091"/>
        <v/>
      </c>
      <c r="X175" s="55" t="str">
        <f t="shared" si="1091"/>
        <v/>
      </c>
      <c r="Y175" s="55" t="str">
        <f t="shared" si="1091"/>
        <v/>
      </c>
      <c r="Z175" s="55" t="str">
        <f t="shared" si="1091"/>
        <v/>
      </c>
      <c r="AA175" s="55" t="str">
        <f t="shared" si="1091"/>
        <v/>
      </c>
      <c r="AB175" s="55" t="str">
        <f t="shared" si="1091"/>
        <v/>
      </c>
      <c r="AC175" s="55" t="str">
        <f t="shared" si="1091"/>
        <v/>
      </c>
      <c r="AD175" s="55" t="str">
        <f t="shared" si="1091"/>
        <v/>
      </c>
      <c r="AE175" s="55" t="str">
        <f t="shared" si="1091"/>
        <v/>
      </c>
      <c r="AF175" s="55" t="str">
        <f t="shared" si="1091"/>
        <v/>
      </c>
      <c r="AG175" s="55" t="str">
        <f t="shared" si="1091"/>
        <v/>
      </c>
      <c r="AH175" s="55" t="str">
        <f t="shared" si="1091"/>
        <v/>
      </c>
      <c r="AI175" s="55" t="str">
        <f t="shared" si="1091"/>
        <v/>
      </c>
      <c r="AJ175" s="55" t="str">
        <f t="shared" si="1091"/>
        <v/>
      </c>
      <c r="AK175" s="55" t="str">
        <f t="shared" si="1091"/>
        <v/>
      </c>
      <c r="AL175" s="55" t="str">
        <f t="shared" si="1091"/>
        <v/>
      </c>
      <c r="AM175" s="55" t="str">
        <f t="shared" si="1091"/>
        <v/>
      </c>
      <c r="AN175" s="55" t="str">
        <f t="shared" si="1091"/>
        <v/>
      </c>
      <c r="AO175" s="55" t="str">
        <f t="shared" si="1091"/>
        <v/>
      </c>
      <c r="AP175" s="55" t="str">
        <f t="shared" si="1091"/>
        <v/>
      </c>
      <c r="AQ175" s="55" t="str">
        <f t="shared" si="1091"/>
        <v/>
      </c>
      <c r="AR175" s="55" t="str">
        <f t="shared" si="1091"/>
        <v/>
      </c>
      <c r="AS175" s="55" t="str">
        <f t="shared" si="1091"/>
        <v/>
      </c>
      <c r="AT175" s="55" t="str">
        <f t="shared" si="1091"/>
        <v/>
      </c>
      <c r="AU175" s="55" t="str">
        <f t="shared" si="1091"/>
        <v/>
      </c>
      <c r="AV175" s="55" t="str">
        <f t="shared" si="1091"/>
        <v/>
      </c>
      <c r="AW175" s="55" t="str">
        <f t="shared" si="1091"/>
        <v/>
      </c>
      <c r="AX175" s="55" t="str">
        <f t="shared" si="1091"/>
        <v/>
      </c>
      <c r="AY175" s="55" t="str">
        <f t="shared" si="1091"/>
        <v/>
      </c>
      <c r="AZ175" s="55" t="str">
        <f t="shared" si="1091"/>
        <v/>
      </c>
      <c r="BA175" s="55" t="str">
        <f t="shared" si="1091"/>
        <v/>
      </c>
      <c r="BB175" s="55" t="str">
        <f t="shared" si="1091"/>
        <v/>
      </c>
      <c r="BC175" s="55" t="str">
        <f t="shared" si="1091"/>
        <v/>
      </c>
      <c r="BD175" s="55" t="str">
        <f t="shared" si="1091"/>
        <v/>
      </c>
      <c r="BE175" s="55" t="str">
        <f t="shared" si="1091"/>
        <v/>
      </c>
      <c r="BF175" s="55" t="str">
        <f t="shared" si="1091"/>
        <v/>
      </c>
      <c r="BG175" s="55" t="str">
        <f t="shared" si="1091"/>
        <v/>
      </c>
      <c r="BH175" s="55" t="str">
        <f t="shared" si="1091"/>
        <v/>
      </c>
      <c r="BI175" s="55" t="str">
        <f t="shared" si="1091"/>
        <v/>
      </c>
      <c r="BJ175" s="55" t="str">
        <f t="shared" si="1091"/>
        <v/>
      </c>
      <c r="BK175" s="55" t="str">
        <f t="shared" si="1091"/>
        <v/>
      </c>
      <c r="BL175" s="55" t="str">
        <f t="shared" si="1091"/>
        <v/>
      </c>
      <c r="BM175" s="55" t="str">
        <f t="shared" si="1091"/>
        <v/>
      </c>
      <c r="BN175" s="55" t="str">
        <f t="shared" si="1091"/>
        <v/>
      </c>
      <c r="BO175" s="55" t="str">
        <f t="shared" si="1091"/>
        <v/>
      </c>
      <c r="BP175" s="55" t="str">
        <f t="shared" si="1091"/>
        <v/>
      </c>
      <c r="BQ175" s="55" t="str">
        <f t="shared" si="1091"/>
        <v/>
      </c>
      <c r="BR175" s="55" t="str">
        <f t="shared" si="1091"/>
        <v/>
      </c>
      <c r="BS175" s="55" t="str">
        <f t="shared" si="1091"/>
        <v/>
      </c>
      <c r="BT175" s="55" t="str">
        <f t="shared" si="1091"/>
        <v/>
      </c>
      <c r="BU175" s="55" t="str">
        <f t="shared" si="1091"/>
        <v/>
      </c>
      <c r="BV175" s="55" t="str">
        <f t="shared" si="1091"/>
        <v/>
      </c>
      <c r="BW175" s="55" t="str">
        <f t="shared" ref="BW175:CO175" si="1092">IFERROR(IF($Y$2="DAILY",BV175+1,""),"")</f>
        <v/>
      </c>
      <c r="BX175" s="55" t="str">
        <f t="shared" si="1092"/>
        <v/>
      </c>
      <c r="BY175" s="55" t="str">
        <f t="shared" si="1092"/>
        <v/>
      </c>
      <c r="BZ175" s="55" t="str">
        <f t="shared" si="1092"/>
        <v/>
      </c>
      <c r="CA175" s="55" t="str">
        <f t="shared" si="1092"/>
        <v/>
      </c>
      <c r="CB175" s="55" t="str">
        <f t="shared" si="1092"/>
        <v/>
      </c>
      <c r="CC175" s="55" t="str">
        <f t="shared" si="1092"/>
        <v/>
      </c>
      <c r="CD175" s="55" t="str">
        <f t="shared" si="1092"/>
        <v/>
      </c>
      <c r="CE175" s="55" t="str">
        <f t="shared" si="1092"/>
        <v/>
      </c>
      <c r="CF175" s="55" t="str">
        <f t="shared" si="1092"/>
        <v/>
      </c>
      <c r="CG175" s="55" t="str">
        <f t="shared" si="1092"/>
        <v/>
      </c>
      <c r="CH175" s="55" t="str">
        <f t="shared" si="1092"/>
        <v/>
      </c>
      <c r="CI175" s="55" t="str">
        <f t="shared" si="1092"/>
        <v/>
      </c>
      <c r="CJ175" s="55" t="str">
        <f t="shared" si="1092"/>
        <v/>
      </c>
      <c r="CK175" s="55" t="str">
        <f t="shared" si="1092"/>
        <v/>
      </c>
      <c r="CL175" s="55" t="str">
        <f t="shared" si="1092"/>
        <v/>
      </c>
      <c r="CM175" s="55" t="str">
        <f t="shared" si="1092"/>
        <v/>
      </c>
      <c r="CN175" s="55" t="str">
        <f t="shared" si="1092"/>
        <v/>
      </c>
      <c r="CO175" s="55" t="str">
        <f t="shared" si="1092"/>
        <v/>
      </c>
      <c r="CP175" s="56" t="str">
        <f>IFERROR(IF($Y$2="DAILY",DATE(B175,1,1)-WEEKDAY(DATE(B175,1,1))+13*7,DATE(CR175,1,1)-WEEKDAY(DATE(CR175,1,1))+13*7),"")</f>
        <v/>
      </c>
      <c r="CQ175" s="3"/>
      <c r="CR175" s="3" t="str">
        <f>B43</f>
        <v/>
      </c>
    </row>
    <row r="176" spans="1:96" ht="21" customHeight="1" x14ac:dyDescent="0.25">
      <c r="A176" s="48"/>
      <c r="B176" s="61"/>
      <c r="C176" s="57">
        <f t="shared" ref="C176" si="1093">IF($Y$2="DAILY",2,"")</f>
        <v>2</v>
      </c>
      <c r="D176" s="54" t="str">
        <f t="shared" ref="D176:D178" si="1094">IFERROR(IF($Y$2="DAILY",CP175+1,""),"")</f>
        <v/>
      </c>
      <c r="E176" s="55" t="str">
        <f t="shared" ref="E176:BP176" si="1095">IFERROR(IF($Y$2="DAILY",D176+1,""),"")</f>
        <v/>
      </c>
      <c r="F176" s="55" t="str">
        <f t="shared" si="1095"/>
        <v/>
      </c>
      <c r="G176" s="55" t="str">
        <f t="shared" si="1095"/>
        <v/>
      </c>
      <c r="H176" s="55" t="str">
        <f t="shared" si="1095"/>
        <v/>
      </c>
      <c r="I176" s="55" t="str">
        <f t="shared" si="1095"/>
        <v/>
      </c>
      <c r="J176" s="55" t="str">
        <f t="shared" si="1095"/>
        <v/>
      </c>
      <c r="K176" s="55" t="str">
        <f t="shared" si="1095"/>
        <v/>
      </c>
      <c r="L176" s="55" t="str">
        <f t="shared" si="1095"/>
        <v/>
      </c>
      <c r="M176" s="55" t="str">
        <f t="shared" si="1095"/>
        <v/>
      </c>
      <c r="N176" s="55" t="str">
        <f t="shared" si="1095"/>
        <v/>
      </c>
      <c r="O176" s="55" t="str">
        <f t="shared" si="1095"/>
        <v/>
      </c>
      <c r="P176" s="55" t="str">
        <f t="shared" si="1095"/>
        <v/>
      </c>
      <c r="Q176" s="55" t="str">
        <f t="shared" si="1095"/>
        <v/>
      </c>
      <c r="R176" s="55" t="str">
        <f t="shared" si="1095"/>
        <v/>
      </c>
      <c r="S176" s="55" t="str">
        <f t="shared" si="1095"/>
        <v/>
      </c>
      <c r="T176" s="55" t="str">
        <f t="shared" si="1095"/>
        <v/>
      </c>
      <c r="U176" s="55" t="str">
        <f t="shared" si="1095"/>
        <v/>
      </c>
      <c r="V176" s="55" t="str">
        <f t="shared" si="1095"/>
        <v/>
      </c>
      <c r="W176" s="55" t="str">
        <f t="shared" si="1095"/>
        <v/>
      </c>
      <c r="X176" s="55" t="str">
        <f t="shared" si="1095"/>
        <v/>
      </c>
      <c r="Y176" s="55" t="str">
        <f t="shared" si="1095"/>
        <v/>
      </c>
      <c r="Z176" s="55" t="str">
        <f t="shared" si="1095"/>
        <v/>
      </c>
      <c r="AA176" s="55" t="str">
        <f t="shared" si="1095"/>
        <v/>
      </c>
      <c r="AB176" s="55" t="str">
        <f t="shared" si="1095"/>
        <v/>
      </c>
      <c r="AC176" s="55" t="str">
        <f t="shared" si="1095"/>
        <v/>
      </c>
      <c r="AD176" s="55" t="str">
        <f t="shared" si="1095"/>
        <v/>
      </c>
      <c r="AE176" s="55" t="str">
        <f t="shared" si="1095"/>
        <v/>
      </c>
      <c r="AF176" s="55" t="str">
        <f t="shared" si="1095"/>
        <v/>
      </c>
      <c r="AG176" s="55" t="str">
        <f t="shared" si="1095"/>
        <v/>
      </c>
      <c r="AH176" s="55" t="str">
        <f t="shared" si="1095"/>
        <v/>
      </c>
      <c r="AI176" s="55" t="str">
        <f t="shared" si="1095"/>
        <v/>
      </c>
      <c r="AJ176" s="55" t="str">
        <f t="shared" si="1095"/>
        <v/>
      </c>
      <c r="AK176" s="55" t="str">
        <f t="shared" si="1095"/>
        <v/>
      </c>
      <c r="AL176" s="55" t="str">
        <f t="shared" si="1095"/>
        <v/>
      </c>
      <c r="AM176" s="55" t="str">
        <f t="shared" si="1095"/>
        <v/>
      </c>
      <c r="AN176" s="55" t="str">
        <f t="shared" si="1095"/>
        <v/>
      </c>
      <c r="AO176" s="55" t="str">
        <f t="shared" si="1095"/>
        <v/>
      </c>
      <c r="AP176" s="55" t="str">
        <f t="shared" si="1095"/>
        <v/>
      </c>
      <c r="AQ176" s="55" t="str">
        <f t="shared" si="1095"/>
        <v/>
      </c>
      <c r="AR176" s="55" t="str">
        <f t="shared" si="1095"/>
        <v/>
      </c>
      <c r="AS176" s="55" t="str">
        <f t="shared" si="1095"/>
        <v/>
      </c>
      <c r="AT176" s="55" t="str">
        <f t="shared" si="1095"/>
        <v/>
      </c>
      <c r="AU176" s="55" t="str">
        <f t="shared" si="1095"/>
        <v/>
      </c>
      <c r="AV176" s="55" t="str">
        <f t="shared" si="1095"/>
        <v/>
      </c>
      <c r="AW176" s="55" t="str">
        <f t="shared" si="1095"/>
        <v/>
      </c>
      <c r="AX176" s="55" t="str">
        <f t="shared" si="1095"/>
        <v/>
      </c>
      <c r="AY176" s="55" t="str">
        <f t="shared" si="1095"/>
        <v/>
      </c>
      <c r="AZ176" s="55" t="str">
        <f t="shared" si="1095"/>
        <v/>
      </c>
      <c r="BA176" s="55" t="str">
        <f t="shared" si="1095"/>
        <v/>
      </c>
      <c r="BB176" s="55" t="str">
        <f t="shared" si="1095"/>
        <v/>
      </c>
      <c r="BC176" s="55" t="str">
        <f t="shared" si="1095"/>
        <v/>
      </c>
      <c r="BD176" s="55" t="str">
        <f t="shared" si="1095"/>
        <v/>
      </c>
      <c r="BE176" s="55" t="str">
        <f t="shared" si="1095"/>
        <v/>
      </c>
      <c r="BF176" s="55" t="str">
        <f t="shared" si="1095"/>
        <v/>
      </c>
      <c r="BG176" s="55" t="str">
        <f t="shared" si="1095"/>
        <v/>
      </c>
      <c r="BH176" s="55" t="str">
        <f t="shared" si="1095"/>
        <v/>
      </c>
      <c r="BI176" s="55" t="str">
        <f t="shared" si="1095"/>
        <v/>
      </c>
      <c r="BJ176" s="55" t="str">
        <f t="shared" si="1095"/>
        <v/>
      </c>
      <c r="BK176" s="55" t="str">
        <f t="shared" si="1095"/>
        <v/>
      </c>
      <c r="BL176" s="55" t="str">
        <f t="shared" si="1095"/>
        <v/>
      </c>
      <c r="BM176" s="55" t="str">
        <f t="shared" si="1095"/>
        <v/>
      </c>
      <c r="BN176" s="55" t="str">
        <f t="shared" si="1095"/>
        <v/>
      </c>
      <c r="BO176" s="55" t="str">
        <f t="shared" si="1095"/>
        <v/>
      </c>
      <c r="BP176" s="55" t="str">
        <f t="shared" si="1095"/>
        <v/>
      </c>
      <c r="BQ176" s="55" t="str">
        <f t="shared" ref="BQ176:CO176" si="1096">IFERROR(IF($Y$2="DAILY",BP176+1,""),"")</f>
        <v/>
      </c>
      <c r="BR176" s="55" t="str">
        <f t="shared" si="1096"/>
        <v/>
      </c>
      <c r="BS176" s="55" t="str">
        <f t="shared" si="1096"/>
        <v/>
      </c>
      <c r="BT176" s="55" t="str">
        <f t="shared" si="1096"/>
        <v/>
      </c>
      <c r="BU176" s="55" t="str">
        <f t="shared" si="1096"/>
        <v/>
      </c>
      <c r="BV176" s="55" t="str">
        <f t="shared" si="1096"/>
        <v/>
      </c>
      <c r="BW176" s="55" t="str">
        <f t="shared" si="1096"/>
        <v/>
      </c>
      <c r="BX176" s="55" t="str">
        <f t="shared" si="1096"/>
        <v/>
      </c>
      <c r="BY176" s="55" t="str">
        <f t="shared" si="1096"/>
        <v/>
      </c>
      <c r="BZ176" s="55" t="str">
        <f t="shared" si="1096"/>
        <v/>
      </c>
      <c r="CA176" s="55" t="str">
        <f t="shared" si="1096"/>
        <v/>
      </c>
      <c r="CB176" s="55" t="str">
        <f t="shared" si="1096"/>
        <v/>
      </c>
      <c r="CC176" s="55" t="str">
        <f t="shared" si="1096"/>
        <v/>
      </c>
      <c r="CD176" s="55" t="str">
        <f t="shared" si="1096"/>
        <v/>
      </c>
      <c r="CE176" s="55" t="str">
        <f t="shared" si="1096"/>
        <v/>
      </c>
      <c r="CF176" s="55" t="str">
        <f t="shared" si="1096"/>
        <v/>
      </c>
      <c r="CG176" s="55" t="str">
        <f t="shared" si="1096"/>
        <v/>
      </c>
      <c r="CH176" s="55" t="str">
        <f t="shared" si="1096"/>
        <v/>
      </c>
      <c r="CI176" s="55" t="str">
        <f t="shared" si="1096"/>
        <v/>
      </c>
      <c r="CJ176" s="55" t="str">
        <f t="shared" si="1096"/>
        <v/>
      </c>
      <c r="CK176" s="55" t="str">
        <f t="shared" si="1096"/>
        <v/>
      </c>
      <c r="CL176" s="55" t="str">
        <f t="shared" si="1096"/>
        <v/>
      </c>
      <c r="CM176" s="55" t="str">
        <f t="shared" si="1096"/>
        <v/>
      </c>
      <c r="CN176" s="55" t="str">
        <f t="shared" si="1096"/>
        <v/>
      </c>
      <c r="CO176" s="55" t="str">
        <f t="shared" si="1096"/>
        <v/>
      </c>
      <c r="CP176" s="56" t="str">
        <f>IFERROR(IF($Y$2="DAILY",DATE(B175,1,1)-WEEKDAY(DATE(B175,1,1))+26*7,DATE(CR176,1,1)-WEEKDAY(DATE(CR176,1,1))+26*7),"")</f>
        <v/>
      </c>
      <c r="CQ176" s="3"/>
      <c r="CR176" s="3" t="str">
        <f>B43</f>
        <v/>
      </c>
    </row>
    <row r="177" spans="1:96" ht="21" customHeight="1" x14ac:dyDescent="0.25">
      <c r="A177" s="48"/>
      <c r="B177" s="49"/>
      <c r="C177" s="57">
        <f t="shared" ref="C177" si="1097">IF($Y$2="DAILY",3,"")</f>
        <v>3</v>
      </c>
      <c r="D177" s="54" t="str">
        <f t="shared" si="1094"/>
        <v/>
      </c>
      <c r="E177" s="55" t="str">
        <f t="shared" ref="E177:BP177" si="1098">IFERROR(IF($Y$2="DAILY",D177+1,""),"")</f>
        <v/>
      </c>
      <c r="F177" s="55" t="str">
        <f t="shared" si="1098"/>
        <v/>
      </c>
      <c r="G177" s="55" t="str">
        <f t="shared" si="1098"/>
        <v/>
      </c>
      <c r="H177" s="55" t="str">
        <f t="shared" si="1098"/>
        <v/>
      </c>
      <c r="I177" s="55" t="str">
        <f t="shared" si="1098"/>
        <v/>
      </c>
      <c r="J177" s="55" t="str">
        <f t="shared" si="1098"/>
        <v/>
      </c>
      <c r="K177" s="55" t="str">
        <f t="shared" si="1098"/>
        <v/>
      </c>
      <c r="L177" s="55" t="str">
        <f t="shared" si="1098"/>
        <v/>
      </c>
      <c r="M177" s="55" t="str">
        <f t="shared" si="1098"/>
        <v/>
      </c>
      <c r="N177" s="55" t="str">
        <f t="shared" si="1098"/>
        <v/>
      </c>
      <c r="O177" s="55" t="str">
        <f t="shared" si="1098"/>
        <v/>
      </c>
      <c r="P177" s="55" t="str">
        <f t="shared" si="1098"/>
        <v/>
      </c>
      <c r="Q177" s="55" t="str">
        <f t="shared" si="1098"/>
        <v/>
      </c>
      <c r="R177" s="55" t="str">
        <f t="shared" si="1098"/>
        <v/>
      </c>
      <c r="S177" s="55" t="str">
        <f t="shared" si="1098"/>
        <v/>
      </c>
      <c r="T177" s="55" t="str">
        <f t="shared" si="1098"/>
        <v/>
      </c>
      <c r="U177" s="55" t="str">
        <f t="shared" si="1098"/>
        <v/>
      </c>
      <c r="V177" s="55" t="str">
        <f t="shared" si="1098"/>
        <v/>
      </c>
      <c r="W177" s="55" t="str">
        <f t="shared" si="1098"/>
        <v/>
      </c>
      <c r="X177" s="55" t="str">
        <f t="shared" si="1098"/>
        <v/>
      </c>
      <c r="Y177" s="55" t="str">
        <f t="shared" si="1098"/>
        <v/>
      </c>
      <c r="Z177" s="55" t="str">
        <f t="shared" si="1098"/>
        <v/>
      </c>
      <c r="AA177" s="55" t="str">
        <f t="shared" si="1098"/>
        <v/>
      </c>
      <c r="AB177" s="55" t="str">
        <f t="shared" si="1098"/>
        <v/>
      </c>
      <c r="AC177" s="55" t="str">
        <f t="shared" si="1098"/>
        <v/>
      </c>
      <c r="AD177" s="55" t="str">
        <f t="shared" si="1098"/>
        <v/>
      </c>
      <c r="AE177" s="55" t="str">
        <f t="shared" si="1098"/>
        <v/>
      </c>
      <c r="AF177" s="55" t="str">
        <f t="shared" si="1098"/>
        <v/>
      </c>
      <c r="AG177" s="55" t="str">
        <f t="shared" si="1098"/>
        <v/>
      </c>
      <c r="AH177" s="55" t="str">
        <f t="shared" si="1098"/>
        <v/>
      </c>
      <c r="AI177" s="55" t="str">
        <f t="shared" si="1098"/>
        <v/>
      </c>
      <c r="AJ177" s="55" t="str">
        <f t="shared" si="1098"/>
        <v/>
      </c>
      <c r="AK177" s="55" t="str">
        <f t="shared" si="1098"/>
        <v/>
      </c>
      <c r="AL177" s="55" t="str">
        <f t="shared" si="1098"/>
        <v/>
      </c>
      <c r="AM177" s="55" t="str">
        <f t="shared" si="1098"/>
        <v/>
      </c>
      <c r="AN177" s="55" t="str">
        <f t="shared" si="1098"/>
        <v/>
      </c>
      <c r="AO177" s="55" t="str">
        <f t="shared" si="1098"/>
        <v/>
      </c>
      <c r="AP177" s="55" t="str">
        <f t="shared" si="1098"/>
        <v/>
      </c>
      <c r="AQ177" s="55" t="str">
        <f t="shared" si="1098"/>
        <v/>
      </c>
      <c r="AR177" s="55" t="str">
        <f t="shared" si="1098"/>
        <v/>
      </c>
      <c r="AS177" s="55" t="str">
        <f t="shared" si="1098"/>
        <v/>
      </c>
      <c r="AT177" s="55" t="str">
        <f t="shared" si="1098"/>
        <v/>
      </c>
      <c r="AU177" s="55" t="str">
        <f t="shared" si="1098"/>
        <v/>
      </c>
      <c r="AV177" s="55" t="str">
        <f t="shared" si="1098"/>
        <v/>
      </c>
      <c r="AW177" s="55" t="str">
        <f t="shared" si="1098"/>
        <v/>
      </c>
      <c r="AX177" s="55" t="str">
        <f t="shared" si="1098"/>
        <v/>
      </c>
      <c r="AY177" s="55" t="str">
        <f t="shared" si="1098"/>
        <v/>
      </c>
      <c r="AZ177" s="55" t="str">
        <f t="shared" si="1098"/>
        <v/>
      </c>
      <c r="BA177" s="55" t="str">
        <f t="shared" si="1098"/>
        <v/>
      </c>
      <c r="BB177" s="55" t="str">
        <f t="shared" si="1098"/>
        <v/>
      </c>
      <c r="BC177" s="55" t="str">
        <f t="shared" si="1098"/>
        <v/>
      </c>
      <c r="BD177" s="55" t="str">
        <f t="shared" si="1098"/>
        <v/>
      </c>
      <c r="BE177" s="55" t="str">
        <f t="shared" si="1098"/>
        <v/>
      </c>
      <c r="BF177" s="55" t="str">
        <f t="shared" si="1098"/>
        <v/>
      </c>
      <c r="BG177" s="55" t="str">
        <f t="shared" si="1098"/>
        <v/>
      </c>
      <c r="BH177" s="55" t="str">
        <f t="shared" si="1098"/>
        <v/>
      </c>
      <c r="BI177" s="55" t="str">
        <f t="shared" si="1098"/>
        <v/>
      </c>
      <c r="BJ177" s="55" t="str">
        <f t="shared" si="1098"/>
        <v/>
      </c>
      <c r="BK177" s="55" t="str">
        <f t="shared" si="1098"/>
        <v/>
      </c>
      <c r="BL177" s="55" t="str">
        <f t="shared" si="1098"/>
        <v/>
      </c>
      <c r="BM177" s="55" t="str">
        <f t="shared" si="1098"/>
        <v/>
      </c>
      <c r="BN177" s="55" t="str">
        <f t="shared" si="1098"/>
        <v/>
      </c>
      <c r="BO177" s="55" t="str">
        <f t="shared" si="1098"/>
        <v/>
      </c>
      <c r="BP177" s="55" t="str">
        <f t="shared" si="1098"/>
        <v/>
      </c>
      <c r="BQ177" s="55" t="str">
        <f t="shared" ref="BQ177:CO177" si="1099">IFERROR(IF($Y$2="DAILY",BP177+1,""),"")</f>
        <v/>
      </c>
      <c r="BR177" s="55" t="str">
        <f t="shared" si="1099"/>
        <v/>
      </c>
      <c r="BS177" s="55" t="str">
        <f t="shared" si="1099"/>
        <v/>
      </c>
      <c r="BT177" s="55" t="str">
        <f t="shared" si="1099"/>
        <v/>
      </c>
      <c r="BU177" s="55" t="str">
        <f t="shared" si="1099"/>
        <v/>
      </c>
      <c r="BV177" s="55" t="str">
        <f t="shared" si="1099"/>
        <v/>
      </c>
      <c r="BW177" s="55" t="str">
        <f t="shared" si="1099"/>
        <v/>
      </c>
      <c r="BX177" s="55" t="str">
        <f t="shared" si="1099"/>
        <v/>
      </c>
      <c r="BY177" s="55" t="str">
        <f t="shared" si="1099"/>
        <v/>
      </c>
      <c r="BZ177" s="55" t="str">
        <f t="shared" si="1099"/>
        <v/>
      </c>
      <c r="CA177" s="55" t="str">
        <f t="shared" si="1099"/>
        <v/>
      </c>
      <c r="CB177" s="55" t="str">
        <f t="shared" si="1099"/>
        <v/>
      </c>
      <c r="CC177" s="55" t="str">
        <f t="shared" si="1099"/>
        <v/>
      </c>
      <c r="CD177" s="55" t="str">
        <f t="shared" si="1099"/>
        <v/>
      </c>
      <c r="CE177" s="55" t="str">
        <f t="shared" si="1099"/>
        <v/>
      </c>
      <c r="CF177" s="55" t="str">
        <f t="shared" si="1099"/>
        <v/>
      </c>
      <c r="CG177" s="55" t="str">
        <f t="shared" si="1099"/>
        <v/>
      </c>
      <c r="CH177" s="55" t="str">
        <f t="shared" si="1099"/>
        <v/>
      </c>
      <c r="CI177" s="55" t="str">
        <f t="shared" si="1099"/>
        <v/>
      </c>
      <c r="CJ177" s="55" t="str">
        <f t="shared" si="1099"/>
        <v/>
      </c>
      <c r="CK177" s="55" t="str">
        <f t="shared" si="1099"/>
        <v/>
      </c>
      <c r="CL177" s="55" t="str">
        <f t="shared" si="1099"/>
        <v/>
      </c>
      <c r="CM177" s="55" t="str">
        <f t="shared" si="1099"/>
        <v/>
      </c>
      <c r="CN177" s="55" t="str">
        <f t="shared" si="1099"/>
        <v/>
      </c>
      <c r="CO177" s="55" t="str">
        <f t="shared" si="1099"/>
        <v/>
      </c>
      <c r="CP177" s="56" t="str">
        <f>IFERROR(IF($Y$2="DAILY",DATE(B175,1,1)-WEEKDAY(DATE(B175,1,1))+39*7,DATE(CR177,1,1)-WEEKDAY(DATE(CR177,1,1))+39*7),"")</f>
        <v/>
      </c>
      <c r="CQ177" s="3"/>
      <c r="CR177" s="3" t="str">
        <f>B43</f>
        <v/>
      </c>
    </row>
    <row r="178" spans="1:96" ht="21" customHeight="1" x14ac:dyDescent="0.25">
      <c r="A178" s="48"/>
      <c r="B178" s="49"/>
      <c r="C178" s="57">
        <f t="shared" ref="C178" si="1100">IF($Y$2="DAILY",4,"")</f>
        <v>4</v>
      </c>
      <c r="D178" s="54" t="str">
        <f t="shared" si="1094"/>
        <v/>
      </c>
      <c r="E178" s="55" t="str">
        <f t="shared" ref="E178:BP178" si="1101">IFERROR(IF($Y$2="DAILY",D178+1,""),"")</f>
        <v/>
      </c>
      <c r="F178" s="55" t="str">
        <f t="shared" si="1101"/>
        <v/>
      </c>
      <c r="G178" s="55" t="str">
        <f t="shared" si="1101"/>
        <v/>
      </c>
      <c r="H178" s="55" t="str">
        <f t="shared" si="1101"/>
        <v/>
      </c>
      <c r="I178" s="55" t="str">
        <f t="shared" si="1101"/>
        <v/>
      </c>
      <c r="J178" s="55" t="str">
        <f t="shared" si="1101"/>
        <v/>
      </c>
      <c r="K178" s="55" t="str">
        <f t="shared" si="1101"/>
        <v/>
      </c>
      <c r="L178" s="55" t="str">
        <f t="shared" si="1101"/>
        <v/>
      </c>
      <c r="M178" s="55" t="str">
        <f t="shared" si="1101"/>
        <v/>
      </c>
      <c r="N178" s="55" t="str">
        <f t="shared" si="1101"/>
        <v/>
      </c>
      <c r="O178" s="55" t="str">
        <f t="shared" si="1101"/>
        <v/>
      </c>
      <c r="P178" s="55" t="str">
        <f t="shared" si="1101"/>
        <v/>
      </c>
      <c r="Q178" s="55" t="str">
        <f t="shared" si="1101"/>
        <v/>
      </c>
      <c r="R178" s="55" t="str">
        <f t="shared" si="1101"/>
        <v/>
      </c>
      <c r="S178" s="55" t="str">
        <f t="shared" si="1101"/>
        <v/>
      </c>
      <c r="T178" s="55" t="str">
        <f t="shared" si="1101"/>
        <v/>
      </c>
      <c r="U178" s="55" t="str">
        <f t="shared" si="1101"/>
        <v/>
      </c>
      <c r="V178" s="55" t="str">
        <f t="shared" si="1101"/>
        <v/>
      </c>
      <c r="W178" s="55" t="str">
        <f t="shared" si="1101"/>
        <v/>
      </c>
      <c r="X178" s="55" t="str">
        <f t="shared" si="1101"/>
        <v/>
      </c>
      <c r="Y178" s="55" t="str">
        <f t="shared" si="1101"/>
        <v/>
      </c>
      <c r="Z178" s="55" t="str">
        <f t="shared" si="1101"/>
        <v/>
      </c>
      <c r="AA178" s="55" t="str">
        <f t="shared" si="1101"/>
        <v/>
      </c>
      <c r="AB178" s="55" t="str">
        <f t="shared" si="1101"/>
        <v/>
      </c>
      <c r="AC178" s="55" t="str">
        <f t="shared" si="1101"/>
        <v/>
      </c>
      <c r="AD178" s="55" t="str">
        <f t="shared" si="1101"/>
        <v/>
      </c>
      <c r="AE178" s="55" t="str">
        <f t="shared" si="1101"/>
        <v/>
      </c>
      <c r="AF178" s="55" t="str">
        <f t="shared" si="1101"/>
        <v/>
      </c>
      <c r="AG178" s="55" t="str">
        <f t="shared" si="1101"/>
        <v/>
      </c>
      <c r="AH178" s="55" t="str">
        <f t="shared" si="1101"/>
        <v/>
      </c>
      <c r="AI178" s="55" t="str">
        <f t="shared" si="1101"/>
        <v/>
      </c>
      <c r="AJ178" s="55" t="str">
        <f t="shared" si="1101"/>
        <v/>
      </c>
      <c r="AK178" s="55" t="str">
        <f t="shared" si="1101"/>
        <v/>
      </c>
      <c r="AL178" s="55" t="str">
        <f t="shared" si="1101"/>
        <v/>
      </c>
      <c r="AM178" s="55" t="str">
        <f t="shared" si="1101"/>
        <v/>
      </c>
      <c r="AN178" s="55" t="str">
        <f t="shared" si="1101"/>
        <v/>
      </c>
      <c r="AO178" s="55" t="str">
        <f t="shared" si="1101"/>
        <v/>
      </c>
      <c r="AP178" s="55" t="str">
        <f t="shared" si="1101"/>
        <v/>
      </c>
      <c r="AQ178" s="55" t="str">
        <f t="shared" si="1101"/>
        <v/>
      </c>
      <c r="AR178" s="55" t="str">
        <f t="shared" si="1101"/>
        <v/>
      </c>
      <c r="AS178" s="55" t="str">
        <f t="shared" si="1101"/>
        <v/>
      </c>
      <c r="AT178" s="55" t="str">
        <f t="shared" si="1101"/>
        <v/>
      </c>
      <c r="AU178" s="55" t="str">
        <f t="shared" si="1101"/>
        <v/>
      </c>
      <c r="AV178" s="55" t="str">
        <f t="shared" si="1101"/>
        <v/>
      </c>
      <c r="AW178" s="55" t="str">
        <f t="shared" si="1101"/>
        <v/>
      </c>
      <c r="AX178" s="55" t="str">
        <f t="shared" si="1101"/>
        <v/>
      </c>
      <c r="AY178" s="55" t="str">
        <f t="shared" si="1101"/>
        <v/>
      </c>
      <c r="AZ178" s="55" t="str">
        <f t="shared" si="1101"/>
        <v/>
      </c>
      <c r="BA178" s="55" t="str">
        <f t="shared" si="1101"/>
        <v/>
      </c>
      <c r="BB178" s="55" t="str">
        <f t="shared" si="1101"/>
        <v/>
      </c>
      <c r="BC178" s="55" t="str">
        <f t="shared" si="1101"/>
        <v/>
      </c>
      <c r="BD178" s="55" t="str">
        <f t="shared" si="1101"/>
        <v/>
      </c>
      <c r="BE178" s="55" t="str">
        <f t="shared" si="1101"/>
        <v/>
      </c>
      <c r="BF178" s="55" t="str">
        <f t="shared" si="1101"/>
        <v/>
      </c>
      <c r="BG178" s="55" t="str">
        <f t="shared" si="1101"/>
        <v/>
      </c>
      <c r="BH178" s="55" t="str">
        <f t="shared" si="1101"/>
        <v/>
      </c>
      <c r="BI178" s="55" t="str">
        <f t="shared" si="1101"/>
        <v/>
      </c>
      <c r="BJ178" s="55" t="str">
        <f t="shared" si="1101"/>
        <v/>
      </c>
      <c r="BK178" s="55" t="str">
        <f t="shared" si="1101"/>
        <v/>
      </c>
      <c r="BL178" s="55" t="str">
        <f t="shared" si="1101"/>
        <v/>
      </c>
      <c r="BM178" s="55" t="str">
        <f t="shared" si="1101"/>
        <v/>
      </c>
      <c r="BN178" s="55" t="str">
        <f t="shared" si="1101"/>
        <v/>
      </c>
      <c r="BO178" s="55" t="str">
        <f t="shared" si="1101"/>
        <v/>
      </c>
      <c r="BP178" s="55" t="str">
        <f t="shared" si="1101"/>
        <v/>
      </c>
      <c r="BQ178" s="55" t="str">
        <f t="shared" ref="BQ178:CO178" si="1102">IFERROR(IF($Y$2="DAILY",BP178+1,""),"")</f>
        <v/>
      </c>
      <c r="BR178" s="55" t="str">
        <f t="shared" si="1102"/>
        <v/>
      </c>
      <c r="BS178" s="55" t="str">
        <f t="shared" si="1102"/>
        <v/>
      </c>
      <c r="BT178" s="55" t="str">
        <f t="shared" si="1102"/>
        <v/>
      </c>
      <c r="BU178" s="55" t="str">
        <f t="shared" si="1102"/>
        <v/>
      </c>
      <c r="BV178" s="55" t="str">
        <f t="shared" si="1102"/>
        <v/>
      </c>
      <c r="BW178" s="55" t="str">
        <f t="shared" si="1102"/>
        <v/>
      </c>
      <c r="BX178" s="55" t="str">
        <f t="shared" si="1102"/>
        <v/>
      </c>
      <c r="BY178" s="55" t="str">
        <f t="shared" si="1102"/>
        <v/>
      </c>
      <c r="BZ178" s="55" t="str">
        <f t="shared" si="1102"/>
        <v/>
      </c>
      <c r="CA178" s="55" t="str">
        <f t="shared" si="1102"/>
        <v/>
      </c>
      <c r="CB178" s="55" t="str">
        <f t="shared" si="1102"/>
        <v/>
      </c>
      <c r="CC178" s="55" t="str">
        <f t="shared" si="1102"/>
        <v/>
      </c>
      <c r="CD178" s="55" t="str">
        <f t="shared" si="1102"/>
        <v/>
      </c>
      <c r="CE178" s="55" t="str">
        <f t="shared" si="1102"/>
        <v/>
      </c>
      <c r="CF178" s="55" t="str">
        <f t="shared" si="1102"/>
        <v/>
      </c>
      <c r="CG178" s="55" t="str">
        <f t="shared" si="1102"/>
        <v/>
      </c>
      <c r="CH178" s="55" t="str">
        <f t="shared" si="1102"/>
        <v/>
      </c>
      <c r="CI178" s="55" t="str">
        <f t="shared" si="1102"/>
        <v/>
      </c>
      <c r="CJ178" s="55" t="str">
        <f t="shared" si="1102"/>
        <v/>
      </c>
      <c r="CK178" s="55" t="str">
        <f t="shared" si="1102"/>
        <v/>
      </c>
      <c r="CL178" s="55" t="str">
        <f t="shared" si="1102"/>
        <v/>
      </c>
      <c r="CM178" s="55" t="str">
        <f t="shared" si="1102"/>
        <v/>
      </c>
      <c r="CN178" s="55" t="str">
        <f t="shared" si="1102"/>
        <v/>
      </c>
      <c r="CO178" s="55" t="str">
        <f t="shared" si="1102"/>
        <v/>
      </c>
      <c r="CP178" s="56" t="str">
        <f>IFERROR(IF($Y$2="DAILY",DATE(B175,1,1)-WEEKDAY(DATE(B175,1,1))+52*7,DATE(CR178,1,1)-WEEKDAY(DATE(CR178,1,1))+52*7),"")</f>
        <v/>
      </c>
      <c r="CQ178" s="3"/>
      <c r="CR178" s="3" t="str">
        <f>B43</f>
        <v/>
      </c>
    </row>
    <row r="179" spans="1:96" ht="21" customHeight="1" x14ac:dyDescent="0.25">
      <c r="A179" s="48"/>
      <c r="B179" s="49"/>
      <c r="C179" s="58"/>
      <c r="D179" s="54" t="str">
        <f>IFERROR(IF($Y$2="DAILY",IF(AND(MONTH(DATE(B175,2,29))=2,WEEKDAY(DATE(B175,1,1))=7),DATE(B175,12,24),""),""),"")</f>
        <v/>
      </c>
      <c r="E179" s="55" t="str">
        <f>IFERROR(IF($Y$2="DAILY",IF(AND(MONTH(DATE(B175,2,29))=2,WEEKDAY(DATE(B175,1,1))=7),DATE(B175,12,25),""),""),"")</f>
        <v/>
      </c>
      <c r="F179" s="55" t="str">
        <f>IFERROR(IF($Y$2="DAILY",IF(AND(MONTH(DATE(B175,2,29))=2,WEEKDAY(DATE(B175,1,1))=7),DATE(B175,12,26),""),""),"")</f>
        <v/>
      </c>
      <c r="G179" s="55" t="str">
        <f>IFERROR(IF($Y$2="DAILY",IF(AND(MONTH(DATE(B175,2,29))=2,WEEKDAY(DATE(B175,1,1))=7),DATE(B175,12,27),""),""),"")</f>
        <v/>
      </c>
      <c r="H179" s="55" t="str">
        <f>IFERROR(IF($Y$2="DAILY",IF(AND(MONTH(DATE(B175,2,29))=2,WEEKDAY(DATE(B175,1,1))=7),DATE(B175,12,28),""),""),"")</f>
        <v/>
      </c>
      <c r="I179" s="55" t="str">
        <f>IFERROR(IF($Y$2="DAILY",IF(AND(MONTH(DATE(B175,2,29))=2,WEEKDAY(DATE(B175,1,1))=7),DATE(B175,12,29),""),""),"")</f>
        <v/>
      </c>
      <c r="J179" s="55" t="str">
        <f>IFERROR(IF($Y$2="DAILY",IF(AND(MONTH(DATE(B175,2,29))=2,WEEKDAY(DATE(B175,1,1))=7),DATE(B175,12,30),""),""),"")</f>
        <v/>
      </c>
      <c r="K179" s="55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56"/>
      <c r="CQ179" s="3"/>
      <c r="CR179" s="3" t="str">
        <f>B43</f>
        <v/>
      </c>
    </row>
    <row r="180" spans="1:96" ht="21" customHeight="1" x14ac:dyDescent="0.25">
      <c r="A180" s="48" t="str">
        <f>IFERROR(IF($Y$2="DAILY","33-34",""),"")</f>
        <v>33-34</v>
      </c>
      <c r="B180" s="49" t="str">
        <f>IFERROR(IF($Y$2="DAILY",$B$10+34,""),"")</f>
        <v/>
      </c>
      <c r="C180" s="57">
        <f t="shared" ref="C180" si="1103">IF($Y$2="DAILY",1,"")</f>
        <v>1</v>
      </c>
      <c r="D180" s="54" t="str">
        <f>IFERROR(IF($Y$2="DAILY",DATE(B180,1,1)-WEEKDAY(DATE(B180,1,1),1)+1,""),"")</f>
        <v/>
      </c>
      <c r="E180" s="55" t="str">
        <f>IFERROR(IF($Y$2="DAILY",DATE(B180,1,1)-WEEKDAY(DATE(B180,1,1),1)+2,""),"")</f>
        <v/>
      </c>
      <c r="F180" s="55" t="str">
        <f>IFERROR(IF($Y$2="DAILY",DATE(B180,1,1)-WEEKDAY(DATE(B180,1,1),1)+3,""),"")</f>
        <v/>
      </c>
      <c r="G180" s="55" t="str">
        <f>IFERROR(IF($Y$2="DAILY",DATE(B180,1,1)-WEEKDAY(DATE(B180,1,1),1)+4,""),"")</f>
        <v/>
      </c>
      <c r="H180" s="55" t="str">
        <f>IFERROR(IF($Y$2="DAILY",DATE(B180,1,1)-WEEKDAY(DATE(B180,1,1),1)+5,""),"")</f>
        <v/>
      </c>
      <c r="I180" s="55" t="str">
        <f>IFERROR(IF($Y$2="DAILY",DATE(B180,1,1)-WEEKDAY(DATE(B180,1,1),1)+6,""),"")</f>
        <v/>
      </c>
      <c r="J180" s="55" t="str">
        <f>IFERROR(IF($Y$2="DAILY",DATE(B180,1,1)-WEEKDAY(DATE(B180,1,1),1)+7,""),"")</f>
        <v/>
      </c>
      <c r="K180" s="55" t="str">
        <f t="shared" ref="K180:BV180" si="1104">IFERROR(IF($Y$2="DAILY",J180+1,""),"")</f>
        <v/>
      </c>
      <c r="L180" s="55" t="str">
        <f t="shared" si="1104"/>
        <v/>
      </c>
      <c r="M180" s="55" t="str">
        <f t="shared" si="1104"/>
        <v/>
      </c>
      <c r="N180" s="55" t="str">
        <f t="shared" si="1104"/>
        <v/>
      </c>
      <c r="O180" s="55" t="str">
        <f t="shared" si="1104"/>
        <v/>
      </c>
      <c r="P180" s="55" t="str">
        <f t="shared" si="1104"/>
        <v/>
      </c>
      <c r="Q180" s="55" t="str">
        <f t="shared" si="1104"/>
        <v/>
      </c>
      <c r="R180" s="55" t="str">
        <f t="shared" si="1104"/>
        <v/>
      </c>
      <c r="S180" s="55" t="str">
        <f t="shared" si="1104"/>
        <v/>
      </c>
      <c r="T180" s="55" t="str">
        <f t="shared" si="1104"/>
        <v/>
      </c>
      <c r="U180" s="55" t="str">
        <f t="shared" si="1104"/>
        <v/>
      </c>
      <c r="V180" s="55" t="str">
        <f t="shared" si="1104"/>
        <v/>
      </c>
      <c r="W180" s="55" t="str">
        <f t="shared" si="1104"/>
        <v/>
      </c>
      <c r="X180" s="55" t="str">
        <f t="shared" si="1104"/>
        <v/>
      </c>
      <c r="Y180" s="55" t="str">
        <f t="shared" si="1104"/>
        <v/>
      </c>
      <c r="Z180" s="55" t="str">
        <f t="shared" si="1104"/>
        <v/>
      </c>
      <c r="AA180" s="55" t="str">
        <f t="shared" si="1104"/>
        <v/>
      </c>
      <c r="AB180" s="55" t="str">
        <f t="shared" si="1104"/>
        <v/>
      </c>
      <c r="AC180" s="55" t="str">
        <f t="shared" si="1104"/>
        <v/>
      </c>
      <c r="AD180" s="55" t="str">
        <f t="shared" si="1104"/>
        <v/>
      </c>
      <c r="AE180" s="55" t="str">
        <f t="shared" si="1104"/>
        <v/>
      </c>
      <c r="AF180" s="55" t="str">
        <f t="shared" si="1104"/>
        <v/>
      </c>
      <c r="AG180" s="55" t="str">
        <f t="shared" si="1104"/>
        <v/>
      </c>
      <c r="AH180" s="55" t="str">
        <f t="shared" si="1104"/>
        <v/>
      </c>
      <c r="AI180" s="55" t="str">
        <f t="shared" si="1104"/>
        <v/>
      </c>
      <c r="AJ180" s="55" t="str">
        <f t="shared" si="1104"/>
        <v/>
      </c>
      <c r="AK180" s="55" t="str">
        <f t="shared" si="1104"/>
        <v/>
      </c>
      <c r="AL180" s="55" t="str">
        <f t="shared" si="1104"/>
        <v/>
      </c>
      <c r="AM180" s="55" t="str">
        <f t="shared" si="1104"/>
        <v/>
      </c>
      <c r="AN180" s="55" t="str">
        <f t="shared" si="1104"/>
        <v/>
      </c>
      <c r="AO180" s="55" t="str">
        <f t="shared" si="1104"/>
        <v/>
      </c>
      <c r="AP180" s="55" t="str">
        <f t="shared" si="1104"/>
        <v/>
      </c>
      <c r="AQ180" s="55" t="str">
        <f t="shared" si="1104"/>
        <v/>
      </c>
      <c r="AR180" s="55" t="str">
        <f t="shared" si="1104"/>
        <v/>
      </c>
      <c r="AS180" s="55" t="str">
        <f t="shared" si="1104"/>
        <v/>
      </c>
      <c r="AT180" s="55" t="str">
        <f t="shared" si="1104"/>
        <v/>
      </c>
      <c r="AU180" s="55" t="str">
        <f t="shared" si="1104"/>
        <v/>
      </c>
      <c r="AV180" s="55" t="str">
        <f t="shared" si="1104"/>
        <v/>
      </c>
      <c r="AW180" s="55" t="str">
        <f t="shared" si="1104"/>
        <v/>
      </c>
      <c r="AX180" s="55" t="str">
        <f t="shared" si="1104"/>
        <v/>
      </c>
      <c r="AY180" s="55" t="str">
        <f t="shared" si="1104"/>
        <v/>
      </c>
      <c r="AZ180" s="55" t="str">
        <f t="shared" si="1104"/>
        <v/>
      </c>
      <c r="BA180" s="55" t="str">
        <f t="shared" si="1104"/>
        <v/>
      </c>
      <c r="BB180" s="55" t="str">
        <f t="shared" si="1104"/>
        <v/>
      </c>
      <c r="BC180" s="55" t="str">
        <f t="shared" si="1104"/>
        <v/>
      </c>
      <c r="BD180" s="55" t="str">
        <f t="shared" si="1104"/>
        <v/>
      </c>
      <c r="BE180" s="55" t="str">
        <f t="shared" si="1104"/>
        <v/>
      </c>
      <c r="BF180" s="55" t="str">
        <f t="shared" si="1104"/>
        <v/>
      </c>
      <c r="BG180" s="55" t="str">
        <f t="shared" si="1104"/>
        <v/>
      </c>
      <c r="BH180" s="55" t="str">
        <f t="shared" si="1104"/>
        <v/>
      </c>
      <c r="BI180" s="55" t="str">
        <f t="shared" si="1104"/>
        <v/>
      </c>
      <c r="BJ180" s="55" t="str">
        <f t="shared" si="1104"/>
        <v/>
      </c>
      <c r="BK180" s="55" t="str">
        <f t="shared" si="1104"/>
        <v/>
      </c>
      <c r="BL180" s="55" t="str">
        <f t="shared" si="1104"/>
        <v/>
      </c>
      <c r="BM180" s="55" t="str">
        <f t="shared" si="1104"/>
        <v/>
      </c>
      <c r="BN180" s="55" t="str">
        <f t="shared" si="1104"/>
        <v/>
      </c>
      <c r="BO180" s="55" t="str">
        <f t="shared" si="1104"/>
        <v/>
      </c>
      <c r="BP180" s="55" t="str">
        <f t="shared" si="1104"/>
        <v/>
      </c>
      <c r="BQ180" s="55" t="str">
        <f t="shared" si="1104"/>
        <v/>
      </c>
      <c r="BR180" s="55" t="str">
        <f t="shared" si="1104"/>
        <v/>
      </c>
      <c r="BS180" s="55" t="str">
        <f t="shared" si="1104"/>
        <v/>
      </c>
      <c r="BT180" s="55" t="str">
        <f t="shared" si="1104"/>
        <v/>
      </c>
      <c r="BU180" s="55" t="str">
        <f t="shared" si="1104"/>
        <v/>
      </c>
      <c r="BV180" s="55" t="str">
        <f t="shared" si="1104"/>
        <v/>
      </c>
      <c r="BW180" s="55" t="str">
        <f t="shared" ref="BW180:CO180" si="1105">IFERROR(IF($Y$2="DAILY",BV180+1,""),"")</f>
        <v/>
      </c>
      <c r="BX180" s="55" t="str">
        <f t="shared" si="1105"/>
        <v/>
      </c>
      <c r="BY180" s="55" t="str">
        <f t="shared" si="1105"/>
        <v/>
      </c>
      <c r="BZ180" s="55" t="str">
        <f t="shared" si="1105"/>
        <v/>
      </c>
      <c r="CA180" s="55" t="str">
        <f t="shared" si="1105"/>
        <v/>
      </c>
      <c r="CB180" s="55" t="str">
        <f t="shared" si="1105"/>
        <v/>
      </c>
      <c r="CC180" s="55" t="str">
        <f t="shared" si="1105"/>
        <v/>
      </c>
      <c r="CD180" s="55" t="str">
        <f t="shared" si="1105"/>
        <v/>
      </c>
      <c r="CE180" s="55" t="str">
        <f t="shared" si="1105"/>
        <v/>
      </c>
      <c r="CF180" s="55" t="str">
        <f t="shared" si="1105"/>
        <v/>
      </c>
      <c r="CG180" s="55" t="str">
        <f t="shared" si="1105"/>
        <v/>
      </c>
      <c r="CH180" s="55" t="str">
        <f t="shared" si="1105"/>
        <v/>
      </c>
      <c r="CI180" s="55" t="str">
        <f t="shared" si="1105"/>
        <v/>
      </c>
      <c r="CJ180" s="55" t="str">
        <f t="shared" si="1105"/>
        <v/>
      </c>
      <c r="CK180" s="55" t="str">
        <f t="shared" si="1105"/>
        <v/>
      </c>
      <c r="CL180" s="55" t="str">
        <f t="shared" si="1105"/>
        <v/>
      </c>
      <c r="CM180" s="55" t="str">
        <f t="shared" si="1105"/>
        <v/>
      </c>
      <c r="CN180" s="55" t="str">
        <f t="shared" si="1105"/>
        <v/>
      </c>
      <c r="CO180" s="55" t="str">
        <f t="shared" si="1105"/>
        <v/>
      </c>
      <c r="CP180" s="56" t="str">
        <f>IFERROR(IF($Y$2="DAILY",DATE(B180,1,1)-WEEKDAY(DATE(B180,1,1))+13*7,DATE(CR180,1,1)-WEEKDAY(DATE(CR180,1,1))+13*7),"")</f>
        <v/>
      </c>
      <c r="CQ180" s="3"/>
      <c r="CR180" s="3" t="str">
        <f>B44</f>
        <v/>
      </c>
    </row>
    <row r="181" spans="1:96" ht="21" customHeight="1" x14ac:dyDescent="0.25">
      <c r="A181" s="48"/>
      <c r="B181" s="61"/>
      <c r="C181" s="57">
        <f t="shared" ref="C181" si="1106">IF($Y$2="DAILY",2,"")</f>
        <v>2</v>
      </c>
      <c r="D181" s="54" t="str">
        <f t="shared" ref="D181:D183" si="1107">IFERROR(IF($Y$2="DAILY",CP180+1,""),"")</f>
        <v/>
      </c>
      <c r="E181" s="55" t="str">
        <f t="shared" ref="E181:BP181" si="1108">IFERROR(IF($Y$2="DAILY",D181+1,""),"")</f>
        <v/>
      </c>
      <c r="F181" s="55" t="str">
        <f t="shared" si="1108"/>
        <v/>
      </c>
      <c r="G181" s="55" t="str">
        <f t="shared" si="1108"/>
        <v/>
      </c>
      <c r="H181" s="55" t="str">
        <f t="shared" si="1108"/>
        <v/>
      </c>
      <c r="I181" s="55" t="str">
        <f t="shared" si="1108"/>
        <v/>
      </c>
      <c r="J181" s="55" t="str">
        <f t="shared" si="1108"/>
        <v/>
      </c>
      <c r="K181" s="55" t="str">
        <f t="shared" si="1108"/>
        <v/>
      </c>
      <c r="L181" s="55" t="str">
        <f t="shared" si="1108"/>
        <v/>
      </c>
      <c r="M181" s="55" t="str">
        <f t="shared" si="1108"/>
        <v/>
      </c>
      <c r="N181" s="55" t="str">
        <f t="shared" si="1108"/>
        <v/>
      </c>
      <c r="O181" s="55" t="str">
        <f t="shared" si="1108"/>
        <v/>
      </c>
      <c r="P181" s="55" t="str">
        <f t="shared" si="1108"/>
        <v/>
      </c>
      <c r="Q181" s="55" t="str">
        <f t="shared" si="1108"/>
        <v/>
      </c>
      <c r="R181" s="55" t="str">
        <f t="shared" si="1108"/>
        <v/>
      </c>
      <c r="S181" s="55" t="str">
        <f t="shared" si="1108"/>
        <v/>
      </c>
      <c r="T181" s="55" t="str">
        <f t="shared" si="1108"/>
        <v/>
      </c>
      <c r="U181" s="55" t="str">
        <f t="shared" si="1108"/>
        <v/>
      </c>
      <c r="V181" s="55" t="str">
        <f t="shared" si="1108"/>
        <v/>
      </c>
      <c r="W181" s="55" t="str">
        <f t="shared" si="1108"/>
        <v/>
      </c>
      <c r="X181" s="55" t="str">
        <f t="shared" si="1108"/>
        <v/>
      </c>
      <c r="Y181" s="55" t="str">
        <f t="shared" si="1108"/>
        <v/>
      </c>
      <c r="Z181" s="55" t="str">
        <f t="shared" si="1108"/>
        <v/>
      </c>
      <c r="AA181" s="55" t="str">
        <f t="shared" si="1108"/>
        <v/>
      </c>
      <c r="AB181" s="55" t="str">
        <f t="shared" si="1108"/>
        <v/>
      </c>
      <c r="AC181" s="55" t="str">
        <f t="shared" si="1108"/>
        <v/>
      </c>
      <c r="AD181" s="55" t="str">
        <f t="shared" si="1108"/>
        <v/>
      </c>
      <c r="AE181" s="55" t="str">
        <f t="shared" si="1108"/>
        <v/>
      </c>
      <c r="AF181" s="55" t="str">
        <f t="shared" si="1108"/>
        <v/>
      </c>
      <c r="AG181" s="55" t="str">
        <f t="shared" si="1108"/>
        <v/>
      </c>
      <c r="AH181" s="55" t="str">
        <f t="shared" si="1108"/>
        <v/>
      </c>
      <c r="AI181" s="55" t="str">
        <f t="shared" si="1108"/>
        <v/>
      </c>
      <c r="AJ181" s="55" t="str">
        <f t="shared" si="1108"/>
        <v/>
      </c>
      <c r="AK181" s="55" t="str">
        <f t="shared" si="1108"/>
        <v/>
      </c>
      <c r="AL181" s="55" t="str">
        <f t="shared" si="1108"/>
        <v/>
      </c>
      <c r="AM181" s="55" t="str">
        <f t="shared" si="1108"/>
        <v/>
      </c>
      <c r="AN181" s="55" t="str">
        <f t="shared" si="1108"/>
        <v/>
      </c>
      <c r="AO181" s="55" t="str">
        <f t="shared" si="1108"/>
        <v/>
      </c>
      <c r="AP181" s="55" t="str">
        <f t="shared" si="1108"/>
        <v/>
      </c>
      <c r="AQ181" s="55" t="str">
        <f t="shared" si="1108"/>
        <v/>
      </c>
      <c r="AR181" s="55" t="str">
        <f t="shared" si="1108"/>
        <v/>
      </c>
      <c r="AS181" s="55" t="str">
        <f t="shared" si="1108"/>
        <v/>
      </c>
      <c r="AT181" s="55" t="str">
        <f t="shared" si="1108"/>
        <v/>
      </c>
      <c r="AU181" s="55" t="str">
        <f t="shared" si="1108"/>
        <v/>
      </c>
      <c r="AV181" s="55" t="str">
        <f t="shared" si="1108"/>
        <v/>
      </c>
      <c r="AW181" s="55" t="str">
        <f t="shared" si="1108"/>
        <v/>
      </c>
      <c r="AX181" s="55" t="str">
        <f t="shared" si="1108"/>
        <v/>
      </c>
      <c r="AY181" s="55" t="str">
        <f t="shared" si="1108"/>
        <v/>
      </c>
      <c r="AZ181" s="55" t="str">
        <f t="shared" si="1108"/>
        <v/>
      </c>
      <c r="BA181" s="55" t="str">
        <f t="shared" si="1108"/>
        <v/>
      </c>
      <c r="BB181" s="55" t="str">
        <f t="shared" si="1108"/>
        <v/>
      </c>
      <c r="BC181" s="55" t="str">
        <f t="shared" si="1108"/>
        <v/>
      </c>
      <c r="BD181" s="55" t="str">
        <f t="shared" si="1108"/>
        <v/>
      </c>
      <c r="BE181" s="55" t="str">
        <f t="shared" si="1108"/>
        <v/>
      </c>
      <c r="BF181" s="55" t="str">
        <f t="shared" si="1108"/>
        <v/>
      </c>
      <c r="BG181" s="55" t="str">
        <f t="shared" si="1108"/>
        <v/>
      </c>
      <c r="BH181" s="55" t="str">
        <f t="shared" si="1108"/>
        <v/>
      </c>
      <c r="BI181" s="55" t="str">
        <f t="shared" si="1108"/>
        <v/>
      </c>
      <c r="BJ181" s="55" t="str">
        <f t="shared" si="1108"/>
        <v/>
      </c>
      <c r="BK181" s="55" t="str">
        <f t="shared" si="1108"/>
        <v/>
      </c>
      <c r="BL181" s="55" t="str">
        <f t="shared" si="1108"/>
        <v/>
      </c>
      <c r="BM181" s="55" t="str">
        <f t="shared" si="1108"/>
        <v/>
      </c>
      <c r="BN181" s="55" t="str">
        <f t="shared" si="1108"/>
        <v/>
      </c>
      <c r="BO181" s="55" t="str">
        <f t="shared" si="1108"/>
        <v/>
      </c>
      <c r="BP181" s="55" t="str">
        <f t="shared" si="1108"/>
        <v/>
      </c>
      <c r="BQ181" s="55" t="str">
        <f t="shared" ref="BQ181:CO181" si="1109">IFERROR(IF($Y$2="DAILY",BP181+1,""),"")</f>
        <v/>
      </c>
      <c r="BR181" s="55" t="str">
        <f t="shared" si="1109"/>
        <v/>
      </c>
      <c r="BS181" s="55" t="str">
        <f t="shared" si="1109"/>
        <v/>
      </c>
      <c r="BT181" s="55" t="str">
        <f t="shared" si="1109"/>
        <v/>
      </c>
      <c r="BU181" s="55" t="str">
        <f t="shared" si="1109"/>
        <v/>
      </c>
      <c r="BV181" s="55" t="str">
        <f t="shared" si="1109"/>
        <v/>
      </c>
      <c r="BW181" s="55" t="str">
        <f t="shared" si="1109"/>
        <v/>
      </c>
      <c r="BX181" s="55" t="str">
        <f t="shared" si="1109"/>
        <v/>
      </c>
      <c r="BY181" s="55" t="str">
        <f t="shared" si="1109"/>
        <v/>
      </c>
      <c r="BZ181" s="55" t="str">
        <f t="shared" si="1109"/>
        <v/>
      </c>
      <c r="CA181" s="55" t="str">
        <f t="shared" si="1109"/>
        <v/>
      </c>
      <c r="CB181" s="55" t="str">
        <f t="shared" si="1109"/>
        <v/>
      </c>
      <c r="CC181" s="55" t="str">
        <f t="shared" si="1109"/>
        <v/>
      </c>
      <c r="CD181" s="55" t="str">
        <f t="shared" si="1109"/>
        <v/>
      </c>
      <c r="CE181" s="55" t="str">
        <f t="shared" si="1109"/>
        <v/>
      </c>
      <c r="CF181" s="55" t="str">
        <f t="shared" si="1109"/>
        <v/>
      </c>
      <c r="CG181" s="55" t="str">
        <f t="shared" si="1109"/>
        <v/>
      </c>
      <c r="CH181" s="55" t="str">
        <f t="shared" si="1109"/>
        <v/>
      </c>
      <c r="CI181" s="55" t="str">
        <f t="shared" si="1109"/>
        <v/>
      </c>
      <c r="CJ181" s="55" t="str">
        <f t="shared" si="1109"/>
        <v/>
      </c>
      <c r="CK181" s="55" t="str">
        <f t="shared" si="1109"/>
        <v/>
      </c>
      <c r="CL181" s="55" t="str">
        <f t="shared" si="1109"/>
        <v/>
      </c>
      <c r="CM181" s="55" t="str">
        <f t="shared" si="1109"/>
        <v/>
      </c>
      <c r="CN181" s="55" t="str">
        <f t="shared" si="1109"/>
        <v/>
      </c>
      <c r="CO181" s="55" t="str">
        <f t="shared" si="1109"/>
        <v/>
      </c>
      <c r="CP181" s="56" t="str">
        <f>IFERROR(IF($Y$2="DAILY",DATE(B180,1,1)-WEEKDAY(DATE(B180,1,1))+26*7,DATE(CR181,1,1)-WEEKDAY(DATE(CR181,1,1))+26*7),"")</f>
        <v/>
      </c>
      <c r="CQ181" s="3"/>
      <c r="CR181" s="3" t="str">
        <f>B44</f>
        <v/>
      </c>
    </row>
    <row r="182" spans="1:96" ht="21" customHeight="1" x14ac:dyDescent="0.25">
      <c r="A182" s="48"/>
      <c r="B182" s="49"/>
      <c r="C182" s="57">
        <f t="shared" ref="C182" si="1110">IF($Y$2="DAILY",3,"")</f>
        <v>3</v>
      </c>
      <c r="D182" s="54" t="str">
        <f t="shared" si="1107"/>
        <v/>
      </c>
      <c r="E182" s="55" t="str">
        <f t="shared" ref="E182:BP182" si="1111">IFERROR(IF($Y$2="DAILY",D182+1,""),"")</f>
        <v/>
      </c>
      <c r="F182" s="55" t="str">
        <f t="shared" si="1111"/>
        <v/>
      </c>
      <c r="G182" s="55" t="str">
        <f t="shared" si="1111"/>
        <v/>
      </c>
      <c r="H182" s="55" t="str">
        <f t="shared" si="1111"/>
        <v/>
      </c>
      <c r="I182" s="55" t="str">
        <f t="shared" si="1111"/>
        <v/>
      </c>
      <c r="J182" s="55" t="str">
        <f t="shared" si="1111"/>
        <v/>
      </c>
      <c r="K182" s="55" t="str">
        <f t="shared" si="1111"/>
        <v/>
      </c>
      <c r="L182" s="55" t="str">
        <f t="shared" si="1111"/>
        <v/>
      </c>
      <c r="M182" s="55" t="str">
        <f t="shared" si="1111"/>
        <v/>
      </c>
      <c r="N182" s="55" t="str">
        <f t="shared" si="1111"/>
        <v/>
      </c>
      <c r="O182" s="55" t="str">
        <f t="shared" si="1111"/>
        <v/>
      </c>
      <c r="P182" s="55" t="str">
        <f t="shared" si="1111"/>
        <v/>
      </c>
      <c r="Q182" s="55" t="str">
        <f t="shared" si="1111"/>
        <v/>
      </c>
      <c r="R182" s="55" t="str">
        <f t="shared" si="1111"/>
        <v/>
      </c>
      <c r="S182" s="55" t="str">
        <f t="shared" si="1111"/>
        <v/>
      </c>
      <c r="T182" s="55" t="str">
        <f t="shared" si="1111"/>
        <v/>
      </c>
      <c r="U182" s="55" t="str">
        <f t="shared" si="1111"/>
        <v/>
      </c>
      <c r="V182" s="55" t="str">
        <f t="shared" si="1111"/>
        <v/>
      </c>
      <c r="W182" s="55" t="str">
        <f t="shared" si="1111"/>
        <v/>
      </c>
      <c r="X182" s="55" t="str">
        <f t="shared" si="1111"/>
        <v/>
      </c>
      <c r="Y182" s="55" t="str">
        <f t="shared" si="1111"/>
        <v/>
      </c>
      <c r="Z182" s="55" t="str">
        <f t="shared" si="1111"/>
        <v/>
      </c>
      <c r="AA182" s="55" t="str">
        <f t="shared" si="1111"/>
        <v/>
      </c>
      <c r="AB182" s="55" t="str">
        <f t="shared" si="1111"/>
        <v/>
      </c>
      <c r="AC182" s="55" t="str">
        <f t="shared" si="1111"/>
        <v/>
      </c>
      <c r="AD182" s="55" t="str">
        <f t="shared" si="1111"/>
        <v/>
      </c>
      <c r="AE182" s="55" t="str">
        <f t="shared" si="1111"/>
        <v/>
      </c>
      <c r="AF182" s="55" t="str">
        <f t="shared" si="1111"/>
        <v/>
      </c>
      <c r="AG182" s="55" t="str">
        <f t="shared" si="1111"/>
        <v/>
      </c>
      <c r="AH182" s="55" t="str">
        <f t="shared" si="1111"/>
        <v/>
      </c>
      <c r="AI182" s="55" t="str">
        <f t="shared" si="1111"/>
        <v/>
      </c>
      <c r="AJ182" s="55" t="str">
        <f t="shared" si="1111"/>
        <v/>
      </c>
      <c r="AK182" s="55" t="str">
        <f t="shared" si="1111"/>
        <v/>
      </c>
      <c r="AL182" s="55" t="str">
        <f t="shared" si="1111"/>
        <v/>
      </c>
      <c r="AM182" s="55" t="str">
        <f t="shared" si="1111"/>
        <v/>
      </c>
      <c r="AN182" s="55" t="str">
        <f t="shared" si="1111"/>
        <v/>
      </c>
      <c r="AO182" s="55" t="str">
        <f t="shared" si="1111"/>
        <v/>
      </c>
      <c r="AP182" s="55" t="str">
        <f t="shared" si="1111"/>
        <v/>
      </c>
      <c r="AQ182" s="55" t="str">
        <f t="shared" si="1111"/>
        <v/>
      </c>
      <c r="AR182" s="55" t="str">
        <f t="shared" si="1111"/>
        <v/>
      </c>
      <c r="AS182" s="55" t="str">
        <f t="shared" si="1111"/>
        <v/>
      </c>
      <c r="AT182" s="55" t="str">
        <f t="shared" si="1111"/>
        <v/>
      </c>
      <c r="AU182" s="55" t="str">
        <f t="shared" si="1111"/>
        <v/>
      </c>
      <c r="AV182" s="55" t="str">
        <f t="shared" si="1111"/>
        <v/>
      </c>
      <c r="AW182" s="55" t="str">
        <f t="shared" si="1111"/>
        <v/>
      </c>
      <c r="AX182" s="55" t="str">
        <f t="shared" si="1111"/>
        <v/>
      </c>
      <c r="AY182" s="55" t="str">
        <f t="shared" si="1111"/>
        <v/>
      </c>
      <c r="AZ182" s="55" t="str">
        <f t="shared" si="1111"/>
        <v/>
      </c>
      <c r="BA182" s="55" t="str">
        <f t="shared" si="1111"/>
        <v/>
      </c>
      <c r="BB182" s="55" t="str">
        <f t="shared" si="1111"/>
        <v/>
      </c>
      <c r="BC182" s="55" t="str">
        <f t="shared" si="1111"/>
        <v/>
      </c>
      <c r="BD182" s="55" t="str">
        <f t="shared" si="1111"/>
        <v/>
      </c>
      <c r="BE182" s="55" t="str">
        <f t="shared" si="1111"/>
        <v/>
      </c>
      <c r="BF182" s="55" t="str">
        <f t="shared" si="1111"/>
        <v/>
      </c>
      <c r="BG182" s="55" t="str">
        <f t="shared" si="1111"/>
        <v/>
      </c>
      <c r="BH182" s="55" t="str">
        <f t="shared" si="1111"/>
        <v/>
      </c>
      <c r="BI182" s="55" t="str">
        <f t="shared" si="1111"/>
        <v/>
      </c>
      <c r="BJ182" s="55" t="str">
        <f t="shared" si="1111"/>
        <v/>
      </c>
      <c r="BK182" s="55" t="str">
        <f t="shared" si="1111"/>
        <v/>
      </c>
      <c r="BL182" s="55" t="str">
        <f t="shared" si="1111"/>
        <v/>
      </c>
      <c r="BM182" s="55" t="str">
        <f t="shared" si="1111"/>
        <v/>
      </c>
      <c r="BN182" s="55" t="str">
        <f t="shared" si="1111"/>
        <v/>
      </c>
      <c r="BO182" s="55" t="str">
        <f t="shared" si="1111"/>
        <v/>
      </c>
      <c r="BP182" s="55" t="str">
        <f t="shared" si="1111"/>
        <v/>
      </c>
      <c r="BQ182" s="55" t="str">
        <f t="shared" ref="BQ182:CO182" si="1112">IFERROR(IF($Y$2="DAILY",BP182+1,""),"")</f>
        <v/>
      </c>
      <c r="BR182" s="55" t="str">
        <f t="shared" si="1112"/>
        <v/>
      </c>
      <c r="BS182" s="55" t="str">
        <f t="shared" si="1112"/>
        <v/>
      </c>
      <c r="BT182" s="55" t="str">
        <f t="shared" si="1112"/>
        <v/>
      </c>
      <c r="BU182" s="55" t="str">
        <f t="shared" si="1112"/>
        <v/>
      </c>
      <c r="BV182" s="55" t="str">
        <f t="shared" si="1112"/>
        <v/>
      </c>
      <c r="BW182" s="55" t="str">
        <f t="shared" si="1112"/>
        <v/>
      </c>
      <c r="BX182" s="55" t="str">
        <f t="shared" si="1112"/>
        <v/>
      </c>
      <c r="BY182" s="55" t="str">
        <f t="shared" si="1112"/>
        <v/>
      </c>
      <c r="BZ182" s="55" t="str">
        <f t="shared" si="1112"/>
        <v/>
      </c>
      <c r="CA182" s="55" t="str">
        <f t="shared" si="1112"/>
        <v/>
      </c>
      <c r="CB182" s="55" t="str">
        <f t="shared" si="1112"/>
        <v/>
      </c>
      <c r="CC182" s="55" t="str">
        <f t="shared" si="1112"/>
        <v/>
      </c>
      <c r="CD182" s="55" t="str">
        <f t="shared" si="1112"/>
        <v/>
      </c>
      <c r="CE182" s="55" t="str">
        <f t="shared" si="1112"/>
        <v/>
      </c>
      <c r="CF182" s="55" t="str">
        <f t="shared" si="1112"/>
        <v/>
      </c>
      <c r="CG182" s="55" t="str">
        <f t="shared" si="1112"/>
        <v/>
      </c>
      <c r="CH182" s="55" t="str">
        <f t="shared" si="1112"/>
        <v/>
      </c>
      <c r="CI182" s="55" t="str">
        <f t="shared" si="1112"/>
        <v/>
      </c>
      <c r="CJ182" s="55" t="str">
        <f t="shared" si="1112"/>
        <v/>
      </c>
      <c r="CK182" s="55" t="str">
        <f t="shared" si="1112"/>
        <v/>
      </c>
      <c r="CL182" s="55" t="str">
        <f t="shared" si="1112"/>
        <v/>
      </c>
      <c r="CM182" s="55" t="str">
        <f t="shared" si="1112"/>
        <v/>
      </c>
      <c r="CN182" s="55" t="str">
        <f t="shared" si="1112"/>
        <v/>
      </c>
      <c r="CO182" s="55" t="str">
        <f t="shared" si="1112"/>
        <v/>
      </c>
      <c r="CP182" s="56" t="str">
        <f>IFERROR(IF($Y$2="DAILY",DATE(B180,1,1)-WEEKDAY(DATE(B180,1,1))+39*7,DATE(CR182,1,1)-WEEKDAY(DATE(CR182,1,1))+39*7),"")</f>
        <v/>
      </c>
      <c r="CQ182" s="3"/>
      <c r="CR182" s="3" t="str">
        <f>B44</f>
        <v/>
      </c>
    </row>
    <row r="183" spans="1:96" ht="21" customHeight="1" x14ac:dyDescent="0.25">
      <c r="A183" s="48"/>
      <c r="B183" s="49"/>
      <c r="C183" s="57">
        <f t="shared" ref="C183" si="1113">IF($Y$2="DAILY",4,"")</f>
        <v>4</v>
      </c>
      <c r="D183" s="54" t="str">
        <f t="shared" si="1107"/>
        <v/>
      </c>
      <c r="E183" s="55" t="str">
        <f t="shared" ref="E183:BP183" si="1114">IFERROR(IF($Y$2="DAILY",D183+1,""),"")</f>
        <v/>
      </c>
      <c r="F183" s="55" t="str">
        <f t="shared" si="1114"/>
        <v/>
      </c>
      <c r="G183" s="55" t="str">
        <f t="shared" si="1114"/>
        <v/>
      </c>
      <c r="H183" s="55" t="str">
        <f t="shared" si="1114"/>
        <v/>
      </c>
      <c r="I183" s="55" t="str">
        <f t="shared" si="1114"/>
        <v/>
      </c>
      <c r="J183" s="55" t="str">
        <f t="shared" si="1114"/>
        <v/>
      </c>
      <c r="K183" s="55" t="str">
        <f t="shared" si="1114"/>
        <v/>
      </c>
      <c r="L183" s="55" t="str">
        <f t="shared" si="1114"/>
        <v/>
      </c>
      <c r="M183" s="55" t="str">
        <f t="shared" si="1114"/>
        <v/>
      </c>
      <c r="N183" s="55" t="str">
        <f t="shared" si="1114"/>
        <v/>
      </c>
      <c r="O183" s="55" t="str">
        <f t="shared" si="1114"/>
        <v/>
      </c>
      <c r="P183" s="55" t="str">
        <f t="shared" si="1114"/>
        <v/>
      </c>
      <c r="Q183" s="55" t="str">
        <f t="shared" si="1114"/>
        <v/>
      </c>
      <c r="R183" s="55" t="str">
        <f t="shared" si="1114"/>
        <v/>
      </c>
      <c r="S183" s="55" t="str">
        <f t="shared" si="1114"/>
        <v/>
      </c>
      <c r="T183" s="55" t="str">
        <f t="shared" si="1114"/>
        <v/>
      </c>
      <c r="U183" s="55" t="str">
        <f t="shared" si="1114"/>
        <v/>
      </c>
      <c r="V183" s="55" t="str">
        <f t="shared" si="1114"/>
        <v/>
      </c>
      <c r="W183" s="55" t="str">
        <f t="shared" si="1114"/>
        <v/>
      </c>
      <c r="X183" s="55" t="str">
        <f t="shared" si="1114"/>
        <v/>
      </c>
      <c r="Y183" s="55" t="str">
        <f t="shared" si="1114"/>
        <v/>
      </c>
      <c r="Z183" s="55" t="str">
        <f t="shared" si="1114"/>
        <v/>
      </c>
      <c r="AA183" s="55" t="str">
        <f t="shared" si="1114"/>
        <v/>
      </c>
      <c r="AB183" s="55" t="str">
        <f t="shared" si="1114"/>
        <v/>
      </c>
      <c r="AC183" s="55" t="str">
        <f t="shared" si="1114"/>
        <v/>
      </c>
      <c r="AD183" s="55" t="str">
        <f t="shared" si="1114"/>
        <v/>
      </c>
      <c r="AE183" s="55" t="str">
        <f t="shared" si="1114"/>
        <v/>
      </c>
      <c r="AF183" s="55" t="str">
        <f t="shared" si="1114"/>
        <v/>
      </c>
      <c r="AG183" s="55" t="str">
        <f t="shared" si="1114"/>
        <v/>
      </c>
      <c r="AH183" s="55" t="str">
        <f t="shared" si="1114"/>
        <v/>
      </c>
      <c r="AI183" s="55" t="str">
        <f t="shared" si="1114"/>
        <v/>
      </c>
      <c r="AJ183" s="55" t="str">
        <f t="shared" si="1114"/>
        <v/>
      </c>
      <c r="AK183" s="55" t="str">
        <f t="shared" si="1114"/>
        <v/>
      </c>
      <c r="AL183" s="55" t="str">
        <f t="shared" si="1114"/>
        <v/>
      </c>
      <c r="AM183" s="55" t="str">
        <f t="shared" si="1114"/>
        <v/>
      </c>
      <c r="AN183" s="55" t="str">
        <f t="shared" si="1114"/>
        <v/>
      </c>
      <c r="AO183" s="55" t="str">
        <f t="shared" si="1114"/>
        <v/>
      </c>
      <c r="AP183" s="55" t="str">
        <f t="shared" si="1114"/>
        <v/>
      </c>
      <c r="AQ183" s="55" t="str">
        <f t="shared" si="1114"/>
        <v/>
      </c>
      <c r="AR183" s="55" t="str">
        <f t="shared" si="1114"/>
        <v/>
      </c>
      <c r="AS183" s="55" t="str">
        <f t="shared" si="1114"/>
        <v/>
      </c>
      <c r="AT183" s="55" t="str">
        <f t="shared" si="1114"/>
        <v/>
      </c>
      <c r="AU183" s="55" t="str">
        <f t="shared" si="1114"/>
        <v/>
      </c>
      <c r="AV183" s="55" t="str">
        <f t="shared" si="1114"/>
        <v/>
      </c>
      <c r="AW183" s="55" t="str">
        <f t="shared" si="1114"/>
        <v/>
      </c>
      <c r="AX183" s="55" t="str">
        <f t="shared" si="1114"/>
        <v/>
      </c>
      <c r="AY183" s="55" t="str">
        <f t="shared" si="1114"/>
        <v/>
      </c>
      <c r="AZ183" s="55" t="str">
        <f t="shared" si="1114"/>
        <v/>
      </c>
      <c r="BA183" s="55" t="str">
        <f t="shared" si="1114"/>
        <v/>
      </c>
      <c r="BB183" s="55" t="str">
        <f t="shared" si="1114"/>
        <v/>
      </c>
      <c r="BC183" s="55" t="str">
        <f t="shared" si="1114"/>
        <v/>
      </c>
      <c r="BD183" s="55" t="str">
        <f t="shared" si="1114"/>
        <v/>
      </c>
      <c r="BE183" s="55" t="str">
        <f t="shared" si="1114"/>
        <v/>
      </c>
      <c r="BF183" s="55" t="str">
        <f t="shared" si="1114"/>
        <v/>
      </c>
      <c r="BG183" s="55" t="str">
        <f t="shared" si="1114"/>
        <v/>
      </c>
      <c r="BH183" s="55" t="str">
        <f t="shared" si="1114"/>
        <v/>
      </c>
      <c r="BI183" s="55" t="str">
        <f t="shared" si="1114"/>
        <v/>
      </c>
      <c r="BJ183" s="55" t="str">
        <f t="shared" si="1114"/>
        <v/>
      </c>
      <c r="BK183" s="55" t="str">
        <f t="shared" si="1114"/>
        <v/>
      </c>
      <c r="BL183" s="55" t="str">
        <f t="shared" si="1114"/>
        <v/>
      </c>
      <c r="BM183" s="55" t="str">
        <f t="shared" si="1114"/>
        <v/>
      </c>
      <c r="BN183" s="55" t="str">
        <f t="shared" si="1114"/>
        <v/>
      </c>
      <c r="BO183" s="55" t="str">
        <f t="shared" si="1114"/>
        <v/>
      </c>
      <c r="BP183" s="55" t="str">
        <f t="shared" si="1114"/>
        <v/>
      </c>
      <c r="BQ183" s="55" t="str">
        <f t="shared" ref="BQ183:CO183" si="1115">IFERROR(IF($Y$2="DAILY",BP183+1,""),"")</f>
        <v/>
      </c>
      <c r="BR183" s="55" t="str">
        <f t="shared" si="1115"/>
        <v/>
      </c>
      <c r="BS183" s="55" t="str">
        <f t="shared" si="1115"/>
        <v/>
      </c>
      <c r="BT183" s="55" t="str">
        <f t="shared" si="1115"/>
        <v/>
      </c>
      <c r="BU183" s="55" t="str">
        <f t="shared" si="1115"/>
        <v/>
      </c>
      <c r="BV183" s="55" t="str">
        <f t="shared" si="1115"/>
        <v/>
      </c>
      <c r="BW183" s="55" t="str">
        <f t="shared" si="1115"/>
        <v/>
      </c>
      <c r="BX183" s="55" t="str">
        <f t="shared" si="1115"/>
        <v/>
      </c>
      <c r="BY183" s="55" t="str">
        <f t="shared" si="1115"/>
        <v/>
      </c>
      <c r="BZ183" s="55" t="str">
        <f t="shared" si="1115"/>
        <v/>
      </c>
      <c r="CA183" s="55" t="str">
        <f t="shared" si="1115"/>
        <v/>
      </c>
      <c r="CB183" s="55" t="str">
        <f t="shared" si="1115"/>
        <v/>
      </c>
      <c r="CC183" s="55" t="str">
        <f t="shared" si="1115"/>
        <v/>
      </c>
      <c r="CD183" s="55" t="str">
        <f t="shared" si="1115"/>
        <v/>
      </c>
      <c r="CE183" s="55" t="str">
        <f t="shared" si="1115"/>
        <v/>
      </c>
      <c r="CF183" s="55" t="str">
        <f t="shared" si="1115"/>
        <v/>
      </c>
      <c r="CG183" s="55" t="str">
        <f t="shared" si="1115"/>
        <v/>
      </c>
      <c r="CH183" s="55" t="str">
        <f t="shared" si="1115"/>
        <v/>
      </c>
      <c r="CI183" s="55" t="str">
        <f t="shared" si="1115"/>
        <v/>
      </c>
      <c r="CJ183" s="55" t="str">
        <f t="shared" si="1115"/>
        <v/>
      </c>
      <c r="CK183" s="55" t="str">
        <f t="shared" si="1115"/>
        <v/>
      </c>
      <c r="CL183" s="55" t="str">
        <f t="shared" si="1115"/>
        <v/>
      </c>
      <c r="CM183" s="55" t="str">
        <f t="shared" si="1115"/>
        <v/>
      </c>
      <c r="CN183" s="55" t="str">
        <f t="shared" si="1115"/>
        <v/>
      </c>
      <c r="CO183" s="55" t="str">
        <f t="shared" si="1115"/>
        <v/>
      </c>
      <c r="CP183" s="56" t="str">
        <f>IFERROR(IF($Y$2="DAILY",DATE(B180,1,1)-WEEKDAY(DATE(B180,1,1))+52*7,DATE(CR183,1,1)-WEEKDAY(DATE(CR183,1,1))+52*7),"")</f>
        <v/>
      </c>
      <c r="CQ183" s="3"/>
      <c r="CR183" s="3" t="str">
        <f>B44</f>
        <v/>
      </c>
    </row>
    <row r="184" spans="1:96" ht="21" customHeight="1" x14ac:dyDescent="0.25">
      <c r="A184" s="48"/>
      <c r="B184" s="49"/>
      <c r="C184" s="58"/>
      <c r="D184" s="54" t="str">
        <f>IFERROR(IF($Y$2="DAILY",IF(AND(MONTH(DATE(B180,2,29))=2,WEEKDAY(DATE(B180,1,1))=7),DATE(B180,12,24),""),""),"")</f>
        <v/>
      </c>
      <c r="E184" s="55" t="str">
        <f>IFERROR(IF($Y$2="DAILY",IF(AND(MONTH(DATE(B180,2,29))=2,WEEKDAY(DATE(B180,1,1))=7),DATE(B180,12,25),""),""),"")</f>
        <v/>
      </c>
      <c r="F184" s="55" t="str">
        <f>IFERROR(IF($Y$2="DAILY",IF(AND(MONTH(DATE(B180,2,29))=2,WEEKDAY(DATE(B180,1,1))=7),DATE(B180,12,26),""),""),"")</f>
        <v/>
      </c>
      <c r="G184" s="55" t="str">
        <f>IFERROR(IF($Y$2="DAILY",IF(AND(MONTH(DATE(B180,2,29))=2,WEEKDAY(DATE(B180,1,1))=7),DATE(B180,12,27),""),""),"")</f>
        <v/>
      </c>
      <c r="H184" s="55" t="str">
        <f>IFERROR(IF($Y$2="DAILY",IF(AND(MONTH(DATE(B180,2,29))=2,WEEKDAY(DATE(B180,1,1))=7),DATE(B180,12,28),""),""),"")</f>
        <v/>
      </c>
      <c r="I184" s="55" t="str">
        <f>IFERROR(IF($Y$2="DAILY",IF(AND(MONTH(DATE(B180,2,29))=2,WEEKDAY(DATE(B180,1,1))=7),DATE(B180,12,29),""),""),"")</f>
        <v/>
      </c>
      <c r="J184" s="55" t="str">
        <f>IFERROR(IF($Y$2="DAILY",IF(AND(MONTH(DATE(B180,2,29))=2,WEEKDAY(DATE(B180,1,1))=7),DATE(B180,12,30),""),""),"")</f>
        <v/>
      </c>
      <c r="K184" s="55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56"/>
      <c r="CQ184" s="3"/>
      <c r="CR184" s="3" t="str">
        <f>B44</f>
        <v/>
      </c>
    </row>
    <row r="185" spans="1:96" ht="21" customHeight="1" x14ac:dyDescent="0.25">
      <c r="A185" s="48" t="str">
        <f>IFERROR(IF($Y$2="DAILY","34-35",""),"")</f>
        <v>34-35</v>
      </c>
      <c r="B185" s="49" t="str">
        <f>IFERROR(IF($Y$2="DAILY",$B$10+35,""),"")</f>
        <v/>
      </c>
      <c r="C185" s="57">
        <f t="shared" ref="C185" si="1116">IF($Y$2="DAILY",1,"")</f>
        <v>1</v>
      </c>
      <c r="D185" s="54" t="str">
        <f>IFERROR(IF($Y$2="DAILY",DATE(B185,1,1)-WEEKDAY(DATE(B185,1,1),1)+1,""),"")</f>
        <v/>
      </c>
      <c r="E185" s="55" t="str">
        <f>IFERROR(IF($Y$2="DAILY",DATE(B185,1,1)-WEEKDAY(DATE(B185,1,1),1)+2,""),"")</f>
        <v/>
      </c>
      <c r="F185" s="55" t="str">
        <f>IFERROR(IF($Y$2="DAILY",DATE(B185,1,1)-WEEKDAY(DATE(B185,1,1),1)+3,""),"")</f>
        <v/>
      </c>
      <c r="G185" s="55" t="str">
        <f>IFERROR(IF($Y$2="DAILY",DATE(B185,1,1)-WEEKDAY(DATE(B185,1,1),1)+4,""),"")</f>
        <v/>
      </c>
      <c r="H185" s="55" t="str">
        <f>IFERROR(IF($Y$2="DAILY",DATE(B185,1,1)-WEEKDAY(DATE(B185,1,1),1)+5,""),"")</f>
        <v/>
      </c>
      <c r="I185" s="55" t="str">
        <f>IFERROR(IF($Y$2="DAILY",DATE(B185,1,1)-WEEKDAY(DATE(B185,1,1),1)+6,""),"")</f>
        <v/>
      </c>
      <c r="J185" s="55" t="str">
        <f>IFERROR(IF($Y$2="DAILY",DATE(B185,1,1)-WEEKDAY(DATE(B185,1,1),1)+7,""),"")</f>
        <v/>
      </c>
      <c r="K185" s="55" t="str">
        <f t="shared" ref="K185:BV185" si="1117">IFERROR(IF($Y$2="DAILY",J185+1,""),"")</f>
        <v/>
      </c>
      <c r="L185" s="55" t="str">
        <f t="shared" si="1117"/>
        <v/>
      </c>
      <c r="M185" s="55" t="str">
        <f t="shared" si="1117"/>
        <v/>
      </c>
      <c r="N185" s="55" t="str">
        <f t="shared" si="1117"/>
        <v/>
      </c>
      <c r="O185" s="55" t="str">
        <f t="shared" si="1117"/>
        <v/>
      </c>
      <c r="P185" s="55" t="str">
        <f t="shared" si="1117"/>
        <v/>
      </c>
      <c r="Q185" s="55" t="str">
        <f t="shared" si="1117"/>
        <v/>
      </c>
      <c r="R185" s="55" t="str">
        <f t="shared" si="1117"/>
        <v/>
      </c>
      <c r="S185" s="55" t="str">
        <f t="shared" si="1117"/>
        <v/>
      </c>
      <c r="T185" s="55" t="str">
        <f t="shared" si="1117"/>
        <v/>
      </c>
      <c r="U185" s="55" t="str">
        <f t="shared" si="1117"/>
        <v/>
      </c>
      <c r="V185" s="55" t="str">
        <f t="shared" si="1117"/>
        <v/>
      </c>
      <c r="W185" s="55" t="str">
        <f t="shared" si="1117"/>
        <v/>
      </c>
      <c r="X185" s="55" t="str">
        <f t="shared" si="1117"/>
        <v/>
      </c>
      <c r="Y185" s="55" t="str">
        <f t="shared" si="1117"/>
        <v/>
      </c>
      <c r="Z185" s="55" t="str">
        <f t="shared" si="1117"/>
        <v/>
      </c>
      <c r="AA185" s="55" t="str">
        <f t="shared" si="1117"/>
        <v/>
      </c>
      <c r="AB185" s="55" t="str">
        <f t="shared" si="1117"/>
        <v/>
      </c>
      <c r="AC185" s="55" t="str">
        <f t="shared" si="1117"/>
        <v/>
      </c>
      <c r="AD185" s="55" t="str">
        <f t="shared" si="1117"/>
        <v/>
      </c>
      <c r="AE185" s="55" t="str">
        <f t="shared" si="1117"/>
        <v/>
      </c>
      <c r="AF185" s="55" t="str">
        <f t="shared" si="1117"/>
        <v/>
      </c>
      <c r="AG185" s="55" t="str">
        <f t="shared" si="1117"/>
        <v/>
      </c>
      <c r="AH185" s="55" t="str">
        <f t="shared" si="1117"/>
        <v/>
      </c>
      <c r="AI185" s="55" t="str">
        <f t="shared" si="1117"/>
        <v/>
      </c>
      <c r="AJ185" s="55" t="str">
        <f t="shared" si="1117"/>
        <v/>
      </c>
      <c r="AK185" s="55" t="str">
        <f t="shared" si="1117"/>
        <v/>
      </c>
      <c r="AL185" s="55" t="str">
        <f t="shared" si="1117"/>
        <v/>
      </c>
      <c r="AM185" s="55" t="str">
        <f t="shared" si="1117"/>
        <v/>
      </c>
      <c r="AN185" s="55" t="str">
        <f t="shared" si="1117"/>
        <v/>
      </c>
      <c r="AO185" s="55" t="str">
        <f t="shared" si="1117"/>
        <v/>
      </c>
      <c r="AP185" s="55" t="str">
        <f t="shared" si="1117"/>
        <v/>
      </c>
      <c r="AQ185" s="55" t="str">
        <f t="shared" si="1117"/>
        <v/>
      </c>
      <c r="AR185" s="55" t="str">
        <f t="shared" si="1117"/>
        <v/>
      </c>
      <c r="AS185" s="55" t="str">
        <f t="shared" si="1117"/>
        <v/>
      </c>
      <c r="AT185" s="55" t="str">
        <f t="shared" si="1117"/>
        <v/>
      </c>
      <c r="AU185" s="55" t="str">
        <f t="shared" si="1117"/>
        <v/>
      </c>
      <c r="AV185" s="55" t="str">
        <f t="shared" si="1117"/>
        <v/>
      </c>
      <c r="AW185" s="55" t="str">
        <f t="shared" si="1117"/>
        <v/>
      </c>
      <c r="AX185" s="55" t="str">
        <f t="shared" si="1117"/>
        <v/>
      </c>
      <c r="AY185" s="55" t="str">
        <f t="shared" si="1117"/>
        <v/>
      </c>
      <c r="AZ185" s="55" t="str">
        <f t="shared" si="1117"/>
        <v/>
      </c>
      <c r="BA185" s="55" t="str">
        <f t="shared" si="1117"/>
        <v/>
      </c>
      <c r="BB185" s="55" t="str">
        <f t="shared" si="1117"/>
        <v/>
      </c>
      <c r="BC185" s="55" t="str">
        <f t="shared" si="1117"/>
        <v/>
      </c>
      <c r="BD185" s="55" t="str">
        <f t="shared" si="1117"/>
        <v/>
      </c>
      <c r="BE185" s="55" t="str">
        <f t="shared" si="1117"/>
        <v/>
      </c>
      <c r="BF185" s="55" t="str">
        <f t="shared" si="1117"/>
        <v/>
      </c>
      <c r="BG185" s="55" t="str">
        <f t="shared" si="1117"/>
        <v/>
      </c>
      <c r="BH185" s="55" t="str">
        <f t="shared" si="1117"/>
        <v/>
      </c>
      <c r="BI185" s="55" t="str">
        <f t="shared" si="1117"/>
        <v/>
      </c>
      <c r="BJ185" s="55" t="str">
        <f t="shared" si="1117"/>
        <v/>
      </c>
      <c r="BK185" s="55" t="str">
        <f t="shared" si="1117"/>
        <v/>
      </c>
      <c r="BL185" s="55" t="str">
        <f t="shared" si="1117"/>
        <v/>
      </c>
      <c r="BM185" s="55" t="str">
        <f t="shared" si="1117"/>
        <v/>
      </c>
      <c r="BN185" s="55" t="str">
        <f t="shared" si="1117"/>
        <v/>
      </c>
      <c r="BO185" s="55" t="str">
        <f t="shared" si="1117"/>
        <v/>
      </c>
      <c r="BP185" s="55" t="str">
        <f t="shared" si="1117"/>
        <v/>
      </c>
      <c r="BQ185" s="55" t="str">
        <f t="shared" si="1117"/>
        <v/>
      </c>
      <c r="BR185" s="55" t="str">
        <f t="shared" si="1117"/>
        <v/>
      </c>
      <c r="BS185" s="55" t="str">
        <f t="shared" si="1117"/>
        <v/>
      </c>
      <c r="BT185" s="55" t="str">
        <f t="shared" si="1117"/>
        <v/>
      </c>
      <c r="BU185" s="55" t="str">
        <f t="shared" si="1117"/>
        <v/>
      </c>
      <c r="BV185" s="55" t="str">
        <f t="shared" si="1117"/>
        <v/>
      </c>
      <c r="BW185" s="55" t="str">
        <f t="shared" ref="BW185:CO185" si="1118">IFERROR(IF($Y$2="DAILY",BV185+1,""),"")</f>
        <v/>
      </c>
      <c r="BX185" s="55" t="str">
        <f t="shared" si="1118"/>
        <v/>
      </c>
      <c r="BY185" s="55" t="str">
        <f t="shared" si="1118"/>
        <v/>
      </c>
      <c r="BZ185" s="55" t="str">
        <f t="shared" si="1118"/>
        <v/>
      </c>
      <c r="CA185" s="55" t="str">
        <f t="shared" si="1118"/>
        <v/>
      </c>
      <c r="CB185" s="55" t="str">
        <f t="shared" si="1118"/>
        <v/>
      </c>
      <c r="CC185" s="55" t="str">
        <f t="shared" si="1118"/>
        <v/>
      </c>
      <c r="CD185" s="55" t="str">
        <f t="shared" si="1118"/>
        <v/>
      </c>
      <c r="CE185" s="55" t="str">
        <f t="shared" si="1118"/>
        <v/>
      </c>
      <c r="CF185" s="55" t="str">
        <f t="shared" si="1118"/>
        <v/>
      </c>
      <c r="CG185" s="55" t="str">
        <f t="shared" si="1118"/>
        <v/>
      </c>
      <c r="CH185" s="55" t="str">
        <f t="shared" si="1118"/>
        <v/>
      </c>
      <c r="CI185" s="55" t="str">
        <f t="shared" si="1118"/>
        <v/>
      </c>
      <c r="CJ185" s="55" t="str">
        <f t="shared" si="1118"/>
        <v/>
      </c>
      <c r="CK185" s="55" t="str">
        <f t="shared" si="1118"/>
        <v/>
      </c>
      <c r="CL185" s="55" t="str">
        <f t="shared" si="1118"/>
        <v/>
      </c>
      <c r="CM185" s="55" t="str">
        <f t="shared" si="1118"/>
        <v/>
      </c>
      <c r="CN185" s="55" t="str">
        <f t="shared" si="1118"/>
        <v/>
      </c>
      <c r="CO185" s="55" t="str">
        <f t="shared" si="1118"/>
        <v/>
      </c>
      <c r="CP185" s="56" t="str">
        <f>IFERROR(IF($Y$2="DAILY",DATE(B185,1,1)-WEEKDAY(DATE(B185,1,1))+13*7,DATE(CR185,1,1)-WEEKDAY(DATE(CR185,1,1))+13*7),"")</f>
        <v/>
      </c>
      <c r="CQ185" s="3"/>
      <c r="CR185" s="3" t="str">
        <f>B45</f>
        <v/>
      </c>
    </row>
    <row r="186" spans="1:96" ht="21" customHeight="1" x14ac:dyDescent="0.25">
      <c r="A186" s="48"/>
      <c r="B186" s="61"/>
      <c r="C186" s="57">
        <f t="shared" ref="C186" si="1119">IF($Y$2="DAILY",2,"")</f>
        <v>2</v>
      </c>
      <c r="D186" s="54" t="str">
        <f t="shared" ref="D186:D188" si="1120">IFERROR(IF($Y$2="DAILY",CP185+1,""),"")</f>
        <v/>
      </c>
      <c r="E186" s="55" t="str">
        <f t="shared" ref="E186:BP186" si="1121">IFERROR(IF($Y$2="DAILY",D186+1,""),"")</f>
        <v/>
      </c>
      <c r="F186" s="55" t="str">
        <f t="shared" si="1121"/>
        <v/>
      </c>
      <c r="G186" s="55" t="str">
        <f t="shared" si="1121"/>
        <v/>
      </c>
      <c r="H186" s="55" t="str">
        <f t="shared" si="1121"/>
        <v/>
      </c>
      <c r="I186" s="55" t="str">
        <f t="shared" si="1121"/>
        <v/>
      </c>
      <c r="J186" s="55" t="str">
        <f t="shared" si="1121"/>
        <v/>
      </c>
      <c r="K186" s="55" t="str">
        <f t="shared" si="1121"/>
        <v/>
      </c>
      <c r="L186" s="55" t="str">
        <f t="shared" si="1121"/>
        <v/>
      </c>
      <c r="M186" s="55" t="str">
        <f t="shared" si="1121"/>
        <v/>
      </c>
      <c r="N186" s="55" t="str">
        <f t="shared" si="1121"/>
        <v/>
      </c>
      <c r="O186" s="55" t="str">
        <f t="shared" si="1121"/>
        <v/>
      </c>
      <c r="P186" s="55" t="str">
        <f t="shared" si="1121"/>
        <v/>
      </c>
      <c r="Q186" s="55" t="str">
        <f t="shared" si="1121"/>
        <v/>
      </c>
      <c r="R186" s="55" t="str">
        <f t="shared" si="1121"/>
        <v/>
      </c>
      <c r="S186" s="55" t="str">
        <f t="shared" si="1121"/>
        <v/>
      </c>
      <c r="T186" s="55" t="str">
        <f t="shared" si="1121"/>
        <v/>
      </c>
      <c r="U186" s="55" t="str">
        <f t="shared" si="1121"/>
        <v/>
      </c>
      <c r="V186" s="55" t="str">
        <f t="shared" si="1121"/>
        <v/>
      </c>
      <c r="W186" s="55" t="str">
        <f t="shared" si="1121"/>
        <v/>
      </c>
      <c r="X186" s="55" t="str">
        <f t="shared" si="1121"/>
        <v/>
      </c>
      <c r="Y186" s="55" t="str">
        <f t="shared" si="1121"/>
        <v/>
      </c>
      <c r="Z186" s="55" t="str">
        <f t="shared" si="1121"/>
        <v/>
      </c>
      <c r="AA186" s="55" t="str">
        <f t="shared" si="1121"/>
        <v/>
      </c>
      <c r="AB186" s="55" t="str">
        <f t="shared" si="1121"/>
        <v/>
      </c>
      <c r="AC186" s="55" t="str">
        <f t="shared" si="1121"/>
        <v/>
      </c>
      <c r="AD186" s="55" t="str">
        <f t="shared" si="1121"/>
        <v/>
      </c>
      <c r="AE186" s="55" t="str">
        <f t="shared" si="1121"/>
        <v/>
      </c>
      <c r="AF186" s="55" t="str">
        <f t="shared" si="1121"/>
        <v/>
      </c>
      <c r="AG186" s="55" t="str">
        <f t="shared" si="1121"/>
        <v/>
      </c>
      <c r="AH186" s="55" t="str">
        <f t="shared" si="1121"/>
        <v/>
      </c>
      <c r="AI186" s="55" t="str">
        <f t="shared" si="1121"/>
        <v/>
      </c>
      <c r="AJ186" s="55" t="str">
        <f t="shared" si="1121"/>
        <v/>
      </c>
      <c r="AK186" s="55" t="str">
        <f t="shared" si="1121"/>
        <v/>
      </c>
      <c r="AL186" s="55" t="str">
        <f t="shared" si="1121"/>
        <v/>
      </c>
      <c r="AM186" s="55" t="str">
        <f t="shared" si="1121"/>
        <v/>
      </c>
      <c r="AN186" s="55" t="str">
        <f t="shared" si="1121"/>
        <v/>
      </c>
      <c r="AO186" s="55" t="str">
        <f t="shared" si="1121"/>
        <v/>
      </c>
      <c r="AP186" s="55" t="str">
        <f t="shared" si="1121"/>
        <v/>
      </c>
      <c r="AQ186" s="55" t="str">
        <f t="shared" si="1121"/>
        <v/>
      </c>
      <c r="AR186" s="55" t="str">
        <f t="shared" si="1121"/>
        <v/>
      </c>
      <c r="AS186" s="55" t="str">
        <f t="shared" si="1121"/>
        <v/>
      </c>
      <c r="AT186" s="55" t="str">
        <f t="shared" si="1121"/>
        <v/>
      </c>
      <c r="AU186" s="55" t="str">
        <f t="shared" si="1121"/>
        <v/>
      </c>
      <c r="AV186" s="55" t="str">
        <f t="shared" si="1121"/>
        <v/>
      </c>
      <c r="AW186" s="55" t="str">
        <f t="shared" si="1121"/>
        <v/>
      </c>
      <c r="AX186" s="55" t="str">
        <f t="shared" si="1121"/>
        <v/>
      </c>
      <c r="AY186" s="55" t="str">
        <f t="shared" si="1121"/>
        <v/>
      </c>
      <c r="AZ186" s="55" t="str">
        <f t="shared" si="1121"/>
        <v/>
      </c>
      <c r="BA186" s="55" t="str">
        <f t="shared" si="1121"/>
        <v/>
      </c>
      <c r="BB186" s="55" t="str">
        <f t="shared" si="1121"/>
        <v/>
      </c>
      <c r="BC186" s="55" t="str">
        <f t="shared" si="1121"/>
        <v/>
      </c>
      <c r="BD186" s="55" t="str">
        <f t="shared" si="1121"/>
        <v/>
      </c>
      <c r="BE186" s="55" t="str">
        <f t="shared" si="1121"/>
        <v/>
      </c>
      <c r="BF186" s="55" t="str">
        <f t="shared" si="1121"/>
        <v/>
      </c>
      <c r="BG186" s="55" t="str">
        <f t="shared" si="1121"/>
        <v/>
      </c>
      <c r="BH186" s="55" t="str">
        <f t="shared" si="1121"/>
        <v/>
      </c>
      <c r="BI186" s="55" t="str">
        <f t="shared" si="1121"/>
        <v/>
      </c>
      <c r="BJ186" s="55" t="str">
        <f t="shared" si="1121"/>
        <v/>
      </c>
      <c r="BK186" s="55" t="str">
        <f t="shared" si="1121"/>
        <v/>
      </c>
      <c r="BL186" s="55" t="str">
        <f t="shared" si="1121"/>
        <v/>
      </c>
      <c r="BM186" s="55" t="str">
        <f t="shared" si="1121"/>
        <v/>
      </c>
      <c r="BN186" s="55" t="str">
        <f t="shared" si="1121"/>
        <v/>
      </c>
      <c r="BO186" s="55" t="str">
        <f t="shared" si="1121"/>
        <v/>
      </c>
      <c r="BP186" s="55" t="str">
        <f t="shared" si="1121"/>
        <v/>
      </c>
      <c r="BQ186" s="55" t="str">
        <f t="shared" ref="BQ186:CO186" si="1122">IFERROR(IF($Y$2="DAILY",BP186+1,""),"")</f>
        <v/>
      </c>
      <c r="BR186" s="55" t="str">
        <f t="shared" si="1122"/>
        <v/>
      </c>
      <c r="BS186" s="55" t="str">
        <f t="shared" si="1122"/>
        <v/>
      </c>
      <c r="BT186" s="55" t="str">
        <f t="shared" si="1122"/>
        <v/>
      </c>
      <c r="BU186" s="55" t="str">
        <f t="shared" si="1122"/>
        <v/>
      </c>
      <c r="BV186" s="55" t="str">
        <f t="shared" si="1122"/>
        <v/>
      </c>
      <c r="BW186" s="55" t="str">
        <f t="shared" si="1122"/>
        <v/>
      </c>
      <c r="BX186" s="55" t="str">
        <f t="shared" si="1122"/>
        <v/>
      </c>
      <c r="BY186" s="55" t="str">
        <f t="shared" si="1122"/>
        <v/>
      </c>
      <c r="BZ186" s="55" t="str">
        <f t="shared" si="1122"/>
        <v/>
      </c>
      <c r="CA186" s="55" t="str">
        <f t="shared" si="1122"/>
        <v/>
      </c>
      <c r="CB186" s="55" t="str">
        <f t="shared" si="1122"/>
        <v/>
      </c>
      <c r="CC186" s="55" t="str">
        <f t="shared" si="1122"/>
        <v/>
      </c>
      <c r="CD186" s="55" t="str">
        <f t="shared" si="1122"/>
        <v/>
      </c>
      <c r="CE186" s="55" t="str">
        <f t="shared" si="1122"/>
        <v/>
      </c>
      <c r="CF186" s="55" t="str">
        <f t="shared" si="1122"/>
        <v/>
      </c>
      <c r="CG186" s="55" t="str">
        <f t="shared" si="1122"/>
        <v/>
      </c>
      <c r="CH186" s="55" t="str">
        <f t="shared" si="1122"/>
        <v/>
      </c>
      <c r="CI186" s="55" t="str">
        <f t="shared" si="1122"/>
        <v/>
      </c>
      <c r="CJ186" s="55" t="str">
        <f t="shared" si="1122"/>
        <v/>
      </c>
      <c r="CK186" s="55" t="str">
        <f t="shared" si="1122"/>
        <v/>
      </c>
      <c r="CL186" s="55" t="str">
        <f t="shared" si="1122"/>
        <v/>
      </c>
      <c r="CM186" s="55" t="str">
        <f t="shared" si="1122"/>
        <v/>
      </c>
      <c r="CN186" s="55" t="str">
        <f t="shared" si="1122"/>
        <v/>
      </c>
      <c r="CO186" s="55" t="str">
        <f t="shared" si="1122"/>
        <v/>
      </c>
      <c r="CP186" s="56" t="str">
        <f>IFERROR(IF($Y$2="DAILY",DATE(B185,1,1)-WEEKDAY(DATE(B185,1,1))+26*7,DATE(CR186,1,1)-WEEKDAY(DATE(CR186,1,1))+26*7),"")</f>
        <v/>
      </c>
      <c r="CQ186" s="3"/>
      <c r="CR186" s="3" t="str">
        <f>B45</f>
        <v/>
      </c>
    </row>
    <row r="187" spans="1:96" ht="21" customHeight="1" x14ac:dyDescent="0.25">
      <c r="A187" s="48"/>
      <c r="B187" s="49"/>
      <c r="C187" s="57">
        <f t="shared" ref="C187" si="1123">IF($Y$2="DAILY",3,"")</f>
        <v>3</v>
      </c>
      <c r="D187" s="54" t="str">
        <f t="shared" si="1120"/>
        <v/>
      </c>
      <c r="E187" s="55" t="str">
        <f t="shared" ref="E187:BP187" si="1124">IFERROR(IF($Y$2="DAILY",D187+1,""),"")</f>
        <v/>
      </c>
      <c r="F187" s="55" t="str">
        <f t="shared" si="1124"/>
        <v/>
      </c>
      <c r="G187" s="55" t="str">
        <f t="shared" si="1124"/>
        <v/>
      </c>
      <c r="H187" s="55" t="str">
        <f t="shared" si="1124"/>
        <v/>
      </c>
      <c r="I187" s="55" t="str">
        <f t="shared" si="1124"/>
        <v/>
      </c>
      <c r="J187" s="55" t="str">
        <f t="shared" si="1124"/>
        <v/>
      </c>
      <c r="K187" s="55" t="str">
        <f t="shared" si="1124"/>
        <v/>
      </c>
      <c r="L187" s="55" t="str">
        <f t="shared" si="1124"/>
        <v/>
      </c>
      <c r="M187" s="55" t="str">
        <f t="shared" si="1124"/>
        <v/>
      </c>
      <c r="N187" s="55" t="str">
        <f t="shared" si="1124"/>
        <v/>
      </c>
      <c r="O187" s="55" t="str">
        <f t="shared" si="1124"/>
        <v/>
      </c>
      <c r="P187" s="55" t="str">
        <f t="shared" si="1124"/>
        <v/>
      </c>
      <c r="Q187" s="55" t="str">
        <f t="shared" si="1124"/>
        <v/>
      </c>
      <c r="R187" s="55" t="str">
        <f t="shared" si="1124"/>
        <v/>
      </c>
      <c r="S187" s="55" t="str">
        <f t="shared" si="1124"/>
        <v/>
      </c>
      <c r="T187" s="55" t="str">
        <f t="shared" si="1124"/>
        <v/>
      </c>
      <c r="U187" s="55" t="str">
        <f t="shared" si="1124"/>
        <v/>
      </c>
      <c r="V187" s="55" t="str">
        <f t="shared" si="1124"/>
        <v/>
      </c>
      <c r="W187" s="55" t="str">
        <f t="shared" si="1124"/>
        <v/>
      </c>
      <c r="X187" s="55" t="str">
        <f t="shared" si="1124"/>
        <v/>
      </c>
      <c r="Y187" s="55" t="str">
        <f t="shared" si="1124"/>
        <v/>
      </c>
      <c r="Z187" s="55" t="str">
        <f t="shared" si="1124"/>
        <v/>
      </c>
      <c r="AA187" s="55" t="str">
        <f t="shared" si="1124"/>
        <v/>
      </c>
      <c r="AB187" s="55" t="str">
        <f t="shared" si="1124"/>
        <v/>
      </c>
      <c r="AC187" s="55" t="str">
        <f t="shared" si="1124"/>
        <v/>
      </c>
      <c r="AD187" s="55" t="str">
        <f t="shared" si="1124"/>
        <v/>
      </c>
      <c r="AE187" s="55" t="str">
        <f t="shared" si="1124"/>
        <v/>
      </c>
      <c r="AF187" s="55" t="str">
        <f t="shared" si="1124"/>
        <v/>
      </c>
      <c r="AG187" s="55" t="str">
        <f t="shared" si="1124"/>
        <v/>
      </c>
      <c r="AH187" s="55" t="str">
        <f t="shared" si="1124"/>
        <v/>
      </c>
      <c r="AI187" s="55" t="str">
        <f t="shared" si="1124"/>
        <v/>
      </c>
      <c r="AJ187" s="55" t="str">
        <f t="shared" si="1124"/>
        <v/>
      </c>
      <c r="AK187" s="55" t="str">
        <f t="shared" si="1124"/>
        <v/>
      </c>
      <c r="AL187" s="55" t="str">
        <f t="shared" si="1124"/>
        <v/>
      </c>
      <c r="AM187" s="55" t="str">
        <f t="shared" si="1124"/>
        <v/>
      </c>
      <c r="AN187" s="55" t="str">
        <f t="shared" si="1124"/>
        <v/>
      </c>
      <c r="AO187" s="55" t="str">
        <f t="shared" si="1124"/>
        <v/>
      </c>
      <c r="AP187" s="55" t="str">
        <f t="shared" si="1124"/>
        <v/>
      </c>
      <c r="AQ187" s="55" t="str">
        <f t="shared" si="1124"/>
        <v/>
      </c>
      <c r="AR187" s="55" t="str">
        <f t="shared" si="1124"/>
        <v/>
      </c>
      <c r="AS187" s="55" t="str">
        <f t="shared" si="1124"/>
        <v/>
      </c>
      <c r="AT187" s="55" t="str">
        <f t="shared" si="1124"/>
        <v/>
      </c>
      <c r="AU187" s="55" t="str">
        <f t="shared" si="1124"/>
        <v/>
      </c>
      <c r="AV187" s="55" t="str">
        <f t="shared" si="1124"/>
        <v/>
      </c>
      <c r="AW187" s="55" t="str">
        <f t="shared" si="1124"/>
        <v/>
      </c>
      <c r="AX187" s="55" t="str">
        <f t="shared" si="1124"/>
        <v/>
      </c>
      <c r="AY187" s="55" t="str">
        <f t="shared" si="1124"/>
        <v/>
      </c>
      <c r="AZ187" s="55" t="str">
        <f t="shared" si="1124"/>
        <v/>
      </c>
      <c r="BA187" s="55" t="str">
        <f t="shared" si="1124"/>
        <v/>
      </c>
      <c r="BB187" s="55" t="str">
        <f t="shared" si="1124"/>
        <v/>
      </c>
      <c r="BC187" s="55" t="str">
        <f t="shared" si="1124"/>
        <v/>
      </c>
      <c r="BD187" s="55" t="str">
        <f t="shared" si="1124"/>
        <v/>
      </c>
      <c r="BE187" s="55" t="str">
        <f t="shared" si="1124"/>
        <v/>
      </c>
      <c r="BF187" s="55" t="str">
        <f t="shared" si="1124"/>
        <v/>
      </c>
      <c r="BG187" s="55" t="str">
        <f t="shared" si="1124"/>
        <v/>
      </c>
      <c r="BH187" s="55" t="str">
        <f t="shared" si="1124"/>
        <v/>
      </c>
      <c r="BI187" s="55" t="str">
        <f t="shared" si="1124"/>
        <v/>
      </c>
      <c r="BJ187" s="55" t="str">
        <f t="shared" si="1124"/>
        <v/>
      </c>
      <c r="BK187" s="55" t="str">
        <f t="shared" si="1124"/>
        <v/>
      </c>
      <c r="BL187" s="55" t="str">
        <f t="shared" si="1124"/>
        <v/>
      </c>
      <c r="BM187" s="55" t="str">
        <f t="shared" si="1124"/>
        <v/>
      </c>
      <c r="BN187" s="55" t="str">
        <f t="shared" si="1124"/>
        <v/>
      </c>
      <c r="BO187" s="55" t="str">
        <f t="shared" si="1124"/>
        <v/>
      </c>
      <c r="BP187" s="55" t="str">
        <f t="shared" si="1124"/>
        <v/>
      </c>
      <c r="BQ187" s="55" t="str">
        <f t="shared" ref="BQ187:CO187" si="1125">IFERROR(IF($Y$2="DAILY",BP187+1,""),"")</f>
        <v/>
      </c>
      <c r="BR187" s="55" t="str">
        <f t="shared" si="1125"/>
        <v/>
      </c>
      <c r="BS187" s="55" t="str">
        <f t="shared" si="1125"/>
        <v/>
      </c>
      <c r="BT187" s="55" t="str">
        <f t="shared" si="1125"/>
        <v/>
      </c>
      <c r="BU187" s="55" t="str">
        <f t="shared" si="1125"/>
        <v/>
      </c>
      <c r="BV187" s="55" t="str">
        <f t="shared" si="1125"/>
        <v/>
      </c>
      <c r="BW187" s="55" t="str">
        <f t="shared" si="1125"/>
        <v/>
      </c>
      <c r="BX187" s="55" t="str">
        <f t="shared" si="1125"/>
        <v/>
      </c>
      <c r="BY187" s="55" t="str">
        <f t="shared" si="1125"/>
        <v/>
      </c>
      <c r="BZ187" s="55" t="str">
        <f t="shared" si="1125"/>
        <v/>
      </c>
      <c r="CA187" s="55" t="str">
        <f t="shared" si="1125"/>
        <v/>
      </c>
      <c r="CB187" s="55" t="str">
        <f t="shared" si="1125"/>
        <v/>
      </c>
      <c r="CC187" s="55" t="str">
        <f t="shared" si="1125"/>
        <v/>
      </c>
      <c r="CD187" s="55" t="str">
        <f t="shared" si="1125"/>
        <v/>
      </c>
      <c r="CE187" s="55" t="str">
        <f t="shared" si="1125"/>
        <v/>
      </c>
      <c r="CF187" s="55" t="str">
        <f t="shared" si="1125"/>
        <v/>
      </c>
      <c r="CG187" s="55" t="str">
        <f t="shared" si="1125"/>
        <v/>
      </c>
      <c r="CH187" s="55" t="str">
        <f t="shared" si="1125"/>
        <v/>
      </c>
      <c r="CI187" s="55" t="str">
        <f t="shared" si="1125"/>
        <v/>
      </c>
      <c r="CJ187" s="55" t="str">
        <f t="shared" si="1125"/>
        <v/>
      </c>
      <c r="CK187" s="55" t="str">
        <f t="shared" si="1125"/>
        <v/>
      </c>
      <c r="CL187" s="55" t="str">
        <f t="shared" si="1125"/>
        <v/>
      </c>
      <c r="CM187" s="55" t="str">
        <f t="shared" si="1125"/>
        <v/>
      </c>
      <c r="CN187" s="55" t="str">
        <f t="shared" si="1125"/>
        <v/>
      </c>
      <c r="CO187" s="55" t="str">
        <f t="shared" si="1125"/>
        <v/>
      </c>
      <c r="CP187" s="56" t="str">
        <f>IFERROR(IF($Y$2="DAILY",DATE(B185,1,1)-WEEKDAY(DATE(B185,1,1))+39*7,DATE(CR187,1,1)-WEEKDAY(DATE(CR187,1,1))+39*7),"")</f>
        <v/>
      </c>
      <c r="CQ187" s="3"/>
      <c r="CR187" s="3" t="str">
        <f>B45</f>
        <v/>
      </c>
    </row>
    <row r="188" spans="1:96" ht="21" customHeight="1" x14ac:dyDescent="0.25">
      <c r="A188" s="48"/>
      <c r="B188" s="49"/>
      <c r="C188" s="57">
        <f t="shared" ref="C188" si="1126">IF($Y$2="DAILY",4,"")</f>
        <v>4</v>
      </c>
      <c r="D188" s="54" t="str">
        <f t="shared" si="1120"/>
        <v/>
      </c>
      <c r="E188" s="55" t="str">
        <f t="shared" ref="E188:BP188" si="1127">IFERROR(IF($Y$2="DAILY",D188+1,""),"")</f>
        <v/>
      </c>
      <c r="F188" s="55" t="str">
        <f t="shared" si="1127"/>
        <v/>
      </c>
      <c r="G188" s="55" t="str">
        <f t="shared" si="1127"/>
        <v/>
      </c>
      <c r="H188" s="55" t="str">
        <f t="shared" si="1127"/>
        <v/>
      </c>
      <c r="I188" s="55" t="str">
        <f t="shared" si="1127"/>
        <v/>
      </c>
      <c r="J188" s="55" t="str">
        <f t="shared" si="1127"/>
        <v/>
      </c>
      <c r="K188" s="55" t="str">
        <f t="shared" si="1127"/>
        <v/>
      </c>
      <c r="L188" s="55" t="str">
        <f t="shared" si="1127"/>
        <v/>
      </c>
      <c r="M188" s="55" t="str">
        <f t="shared" si="1127"/>
        <v/>
      </c>
      <c r="N188" s="55" t="str">
        <f t="shared" si="1127"/>
        <v/>
      </c>
      <c r="O188" s="55" t="str">
        <f t="shared" si="1127"/>
        <v/>
      </c>
      <c r="P188" s="55" t="str">
        <f t="shared" si="1127"/>
        <v/>
      </c>
      <c r="Q188" s="55" t="str">
        <f t="shared" si="1127"/>
        <v/>
      </c>
      <c r="R188" s="55" t="str">
        <f t="shared" si="1127"/>
        <v/>
      </c>
      <c r="S188" s="55" t="str">
        <f t="shared" si="1127"/>
        <v/>
      </c>
      <c r="T188" s="55" t="str">
        <f t="shared" si="1127"/>
        <v/>
      </c>
      <c r="U188" s="55" t="str">
        <f t="shared" si="1127"/>
        <v/>
      </c>
      <c r="V188" s="55" t="str">
        <f t="shared" si="1127"/>
        <v/>
      </c>
      <c r="W188" s="55" t="str">
        <f t="shared" si="1127"/>
        <v/>
      </c>
      <c r="X188" s="55" t="str">
        <f t="shared" si="1127"/>
        <v/>
      </c>
      <c r="Y188" s="55" t="str">
        <f t="shared" si="1127"/>
        <v/>
      </c>
      <c r="Z188" s="55" t="str">
        <f t="shared" si="1127"/>
        <v/>
      </c>
      <c r="AA188" s="55" t="str">
        <f t="shared" si="1127"/>
        <v/>
      </c>
      <c r="AB188" s="55" t="str">
        <f t="shared" si="1127"/>
        <v/>
      </c>
      <c r="AC188" s="55" t="str">
        <f t="shared" si="1127"/>
        <v/>
      </c>
      <c r="AD188" s="55" t="str">
        <f t="shared" si="1127"/>
        <v/>
      </c>
      <c r="AE188" s="55" t="str">
        <f t="shared" si="1127"/>
        <v/>
      </c>
      <c r="AF188" s="55" t="str">
        <f t="shared" si="1127"/>
        <v/>
      </c>
      <c r="AG188" s="55" t="str">
        <f t="shared" si="1127"/>
        <v/>
      </c>
      <c r="AH188" s="55" t="str">
        <f t="shared" si="1127"/>
        <v/>
      </c>
      <c r="AI188" s="55" t="str">
        <f t="shared" si="1127"/>
        <v/>
      </c>
      <c r="AJ188" s="55" t="str">
        <f t="shared" si="1127"/>
        <v/>
      </c>
      <c r="AK188" s="55" t="str">
        <f t="shared" si="1127"/>
        <v/>
      </c>
      <c r="AL188" s="55" t="str">
        <f t="shared" si="1127"/>
        <v/>
      </c>
      <c r="AM188" s="55" t="str">
        <f t="shared" si="1127"/>
        <v/>
      </c>
      <c r="AN188" s="55" t="str">
        <f t="shared" si="1127"/>
        <v/>
      </c>
      <c r="AO188" s="55" t="str">
        <f t="shared" si="1127"/>
        <v/>
      </c>
      <c r="AP188" s="55" t="str">
        <f t="shared" si="1127"/>
        <v/>
      </c>
      <c r="AQ188" s="55" t="str">
        <f t="shared" si="1127"/>
        <v/>
      </c>
      <c r="AR188" s="55" t="str">
        <f t="shared" si="1127"/>
        <v/>
      </c>
      <c r="AS188" s="55" t="str">
        <f t="shared" si="1127"/>
        <v/>
      </c>
      <c r="AT188" s="55" t="str">
        <f t="shared" si="1127"/>
        <v/>
      </c>
      <c r="AU188" s="55" t="str">
        <f t="shared" si="1127"/>
        <v/>
      </c>
      <c r="AV188" s="55" t="str">
        <f t="shared" si="1127"/>
        <v/>
      </c>
      <c r="AW188" s="55" t="str">
        <f t="shared" si="1127"/>
        <v/>
      </c>
      <c r="AX188" s="55" t="str">
        <f t="shared" si="1127"/>
        <v/>
      </c>
      <c r="AY188" s="55" t="str">
        <f t="shared" si="1127"/>
        <v/>
      </c>
      <c r="AZ188" s="55" t="str">
        <f t="shared" si="1127"/>
        <v/>
      </c>
      <c r="BA188" s="55" t="str">
        <f t="shared" si="1127"/>
        <v/>
      </c>
      <c r="BB188" s="55" t="str">
        <f t="shared" si="1127"/>
        <v/>
      </c>
      <c r="BC188" s="55" t="str">
        <f t="shared" si="1127"/>
        <v/>
      </c>
      <c r="BD188" s="55" t="str">
        <f t="shared" si="1127"/>
        <v/>
      </c>
      <c r="BE188" s="55" t="str">
        <f t="shared" si="1127"/>
        <v/>
      </c>
      <c r="BF188" s="55" t="str">
        <f t="shared" si="1127"/>
        <v/>
      </c>
      <c r="BG188" s="55" t="str">
        <f t="shared" si="1127"/>
        <v/>
      </c>
      <c r="BH188" s="55" t="str">
        <f t="shared" si="1127"/>
        <v/>
      </c>
      <c r="BI188" s="55" t="str">
        <f t="shared" si="1127"/>
        <v/>
      </c>
      <c r="BJ188" s="55" t="str">
        <f t="shared" si="1127"/>
        <v/>
      </c>
      <c r="BK188" s="55" t="str">
        <f t="shared" si="1127"/>
        <v/>
      </c>
      <c r="BL188" s="55" t="str">
        <f t="shared" si="1127"/>
        <v/>
      </c>
      <c r="BM188" s="55" t="str">
        <f t="shared" si="1127"/>
        <v/>
      </c>
      <c r="BN188" s="55" t="str">
        <f t="shared" si="1127"/>
        <v/>
      </c>
      <c r="BO188" s="55" t="str">
        <f t="shared" si="1127"/>
        <v/>
      </c>
      <c r="BP188" s="55" t="str">
        <f t="shared" si="1127"/>
        <v/>
      </c>
      <c r="BQ188" s="55" t="str">
        <f t="shared" ref="BQ188:CO188" si="1128">IFERROR(IF($Y$2="DAILY",BP188+1,""),"")</f>
        <v/>
      </c>
      <c r="BR188" s="55" t="str">
        <f t="shared" si="1128"/>
        <v/>
      </c>
      <c r="BS188" s="55" t="str">
        <f t="shared" si="1128"/>
        <v/>
      </c>
      <c r="BT188" s="55" t="str">
        <f t="shared" si="1128"/>
        <v/>
      </c>
      <c r="BU188" s="55" t="str">
        <f t="shared" si="1128"/>
        <v/>
      </c>
      <c r="BV188" s="55" t="str">
        <f t="shared" si="1128"/>
        <v/>
      </c>
      <c r="BW188" s="55" t="str">
        <f t="shared" si="1128"/>
        <v/>
      </c>
      <c r="BX188" s="55" t="str">
        <f t="shared" si="1128"/>
        <v/>
      </c>
      <c r="BY188" s="55" t="str">
        <f t="shared" si="1128"/>
        <v/>
      </c>
      <c r="BZ188" s="55" t="str">
        <f t="shared" si="1128"/>
        <v/>
      </c>
      <c r="CA188" s="55" t="str">
        <f t="shared" si="1128"/>
        <v/>
      </c>
      <c r="CB188" s="55" t="str">
        <f t="shared" si="1128"/>
        <v/>
      </c>
      <c r="CC188" s="55" t="str">
        <f t="shared" si="1128"/>
        <v/>
      </c>
      <c r="CD188" s="55" t="str">
        <f t="shared" si="1128"/>
        <v/>
      </c>
      <c r="CE188" s="55" t="str">
        <f t="shared" si="1128"/>
        <v/>
      </c>
      <c r="CF188" s="55" t="str">
        <f t="shared" si="1128"/>
        <v/>
      </c>
      <c r="CG188" s="55" t="str">
        <f t="shared" si="1128"/>
        <v/>
      </c>
      <c r="CH188" s="55" t="str">
        <f t="shared" si="1128"/>
        <v/>
      </c>
      <c r="CI188" s="55" t="str">
        <f t="shared" si="1128"/>
        <v/>
      </c>
      <c r="CJ188" s="55" t="str">
        <f t="shared" si="1128"/>
        <v/>
      </c>
      <c r="CK188" s="55" t="str">
        <f t="shared" si="1128"/>
        <v/>
      </c>
      <c r="CL188" s="55" t="str">
        <f t="shared" si="1128"/>
        <v/>
      </c>
      <c r="CM188" s="55" t="str">
        <f t="shared" si="1128"/>
        <v/>
      </c>
      <c r="CN188" s="55" t="str">
        <f t="shared" si="1128"/>
        <v/>
      </c>
      <c r="CO188" s="55" t="str">
        <f t="shared" si="1128"/>
        <v/>
      </c>
      <c r="CP188" s="56" t="str">
        <f>IFERROR(IF($Y$2="DAILY",DATE(B185,1,1)-WEEKDAY(DATE(B185,1,1))+52*7,DATE(CR188,1,1)-WEEKDAY(DATE(CR188,1,1))+52*7),"")</f>
        <v/>
      </c>
      <c r="CQ188" s="3"/>
      <c r="CR188" s="3" t="str">
        <f>B45</f>
        <v/>
      </c>
    </row>
    <row r="189" spans="1:96" ht="21" customHeight="1" x14ac:dyDescent="0.25">
      <c r="A189" s="48"/>
      <c r="B189" s="49"/>
      <c r="C189" s="58"/>
      <c r="D189" s="54" t="str">
        <f>IFERROR(IF($Y$2="DAILY",IF(AND(MONTH(DATE(B185,2,29))=2,WEEKDAY(DATE(B185,1,1))=7),DATE(B185,12,24),""),""),"")</f>
        <v/>
      </c>
      <c r="E189" s="55" t="str">
        <f>IFERROR(IF($Y$2="DAILY",IF(AND(MONTH(DATE(B185,2,29))=2,WEEKDAY(DATE(B185,1,1))=7),DATE(B185,12,25),""),""),"")</f>
        <v/>
      </c>
      <c r="F189" s="55" t="str">
        <f>IFERROR(IF($Y$2="DAILY",IF(AND(MONTH(DATE(B185,2,29))=2,WEEKDAY(DATE(B185,1,1))=7),DATE(B185,12,26),""),""),"")</f>
        <v/>
      </c>
      <c r="G189" s="55" t="str">
        <f>IFERROR(IF($Y$2="DAILY",IF(AND(MONTH(DATE(B185,2,29))=2,WEEKDAY(DATE(B185,1,1))=7),DATE(B185,12,27),""),""),"")</f>
        <v/>
      </c>
      <c r="H189" s="55" t="str">
        <f>IFERROR(IF($Y$2="DAILY",IF(AND(MONTH(DATE(B185,2,29))=2,WEEKDAY(DATE(B185,1,1))=7),DATE(B185,12,28),""),""),"")</f>
        <v/>
      </c>
      <c r="I189" s="55" t="str">
        <f>IFERROR(IF($Y$2="DAILY",IF(AND(MONTH(DATE(B185,2,29))=2,WEEKDAY(DATE(B185,1,1))=7),DATE(B185,12,29),""),""),"")</f>
        <v/>
      </c>
      <c r="J189" s="55" t="str">
        <f>IFERROR(IF($Y$2="DAILY",IF(AND(MONTH(DATE(B185,2,29))=2,WEEKDAY(DATE(B185,1,1))=7),DATE(B185,12,30),""),""),"")</f>
        <v/>
      </c>
      <c r="K189" s="55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56"/>
      <c r="CQ189" s="3"/>
      <c r="CR189" s="3" t="str">
        <f>B45</f>
        <v/>
      </c>
    </row>
    <row r="190" spans="1:96" ht="21" customHeight="1" x14ac:dyDescent="0.25">
      <c r="A190" s="48" t="str">
        <f>IFERROR(IF($Y$2="DAILY","35-36",""),"")</f>
        <v>35-36</v>
      </c>
      <c r="B190" s="49" t="str">
        <f>IFERROR(IF($Y$2="DAILY",$B$10+36,""),"")</f>
        <v/>
      </c>
      <c r="C190" s="57">
        <f t="shared" ref="C190" si="1129">IF($Y$2="DAILY",1,"")</f>
        <v>1</v>
      </c>
      <c r="D190" s="54" t="str">
        <f>IFERROR(IF($Y$2="DAILY",DATE(B190,1,1)-WEEKDAY(DATE(B190,1,1),1)+1,""),"")</f>
        <v/>
      </c>
      <c r="E190" s="55" t="str">
        <f>IFERROR(IF($Y$2="DAILY",DATE(B190,1,1)-WEEKDAY(DATE(B190,1,1),1)+2,""),"")</f>
        <v/>
      </c>
      <c r="F190" s="55" t="str">
        <f>IFERROR(IF($Y$2="DAILY",DATE(B190,1,1)-WEEKDAY(DATE(B190,1,1),1)+3,""),"")</f>
        <v/>
      </c>
      <c r="G190" s="55" t="str">
        <f>IFERROR(IF($Y$2="DAILY",DATE(B190,1,1)-WEEKDAY(DATE(B190,1,1),1)+4,""),"")</f>
        <v/>
      </c>
      <c r="H190" s="55" t="str">
        <f>IFERROR(IF($Y$2="DAILY",DATE(B190,1,1)-WEEKDAY(DATE(B190,1,1),1)+5,""),"")</f>
        <v/>
      </c>
      <c r="I190" s="55" t="str">
        <f>IFERROR(IF($Y$2="DAILY",DATE(B190,1,1)-WEEKDAY(DATE(B190,1,1),1)+6,""),"")</f>
        <v/>
      </c>
      <c r="J190" s="55" t="str">
        <f>IFERROR(IF($Y$2="DAILY",DATE(B190,1,1)-WEEKDAY(DATE(B190,1,1),1)+7,""),"")</f>
        <v/>
      </c>
      <c r="K190" s="55" t="str">
        <f t="shared" ref="K190:BV190" si="1130">IFERROR(IF($Y$2="DAILY",J190+1,""),"")</f>
        <v/>
      </c>
      <c r="L190" s="55" t="str">
        <f t="shared" si="1130"/>
        <v/>
      </c>
      <c r="M190" s="55" t="str">
        <f t="shared" si="1130"/>
        <v/>
      </c>
      <c r="N190" s="55" t="str">
        <f t="shared" si="1130"/>
        <v/>
      </c>
      <c r="O190" s="55" t="str">
        <f t="shared" si="1130"/>
        <v/>
      </c>
      <c r="P190" s="55" t="str">
        <f t="shared" si="1130"/>
        <v/>
      </c>
      <c r="Q190" s="55" t="str">
        <f t="shared" si="1130"/>
        <v/>
      </c>
      <c r="R190" s="55" t="str">
        <f t="shared" si="1130"/>
        <v/>
      </c>
      <c r="S190" s="55" t="str">
        <f t="shared" si="1130"/>
        <v/>
      </c>
      <c r="T190" s="55" t="str">
        <f t="shared" si="1130"/>
        <v/>
      </c>
      <c r="U190" s="55" t="str">
        <f t="shared" si="1130"/>
        <v/>
      </c>
      <c r="V190" s="55" t="str">
        <f t="shared" si="1130"/>
        <v/>
      </c>
      <c r="W190" s="55" t="str">
        <f t="shared" si="1130"/>
        <v/>
      </c>
      <c r="X190" s="55" t="str">
        <f t="shared" si="1130"/>
        <v/>
      </c>
      <c r="Y190" s="55" t="str">
        <f t="shared" si="1130"/>
        <v/>
      </c>
      <c r="Z190" s="55" t="str">
        <f t="shared" si="1130"/>
        <v/>
      </c>
      <c r="AA190" s="55" t="str">
        <f t="shared" si="1130"/>
        <v/>
      </c>
      <c r="AB190" s="55" t="str">
        <f t="shared" si="1130"/>
        <v/>
      </c>
      <c r="AC190" s="55" t="str">
        <f t="shared" si="1130"/>
        <v/>
      </c>
      <c r="AD190" s="55" t="str">
        <f t="shared" si="1130"/>
        <v/>
      </c>
      <c r="AE190" s="55" t="str">
        <f t="shared" si="1130"/>
        <v/>
      </c>
      <c r="AF190" s="55" t="str">
        <f t="shared" si="1130"/>
        <v/>
      </c>
      <c r="AG190" s="55" t="str">
        <f t="shared" si="1130"/>
        <v/>
      </c>
      <c r="AH190" s="55" t="str">
        <f t="shared" si="1130"/>
        <v/>
      </c>
      <c r="AI190" s="55" t="str">
        <f t="shared" si="1130"/>
        <v/>
      </c>
      <c r="AJ190" s="55" t="str">
        <f t="shared" si="1130"/>
        <v/>
      </c>
      <c r="AK190" s="55" t="str">
        <f t="shared" si="1130"/>
        <v/>
      </c>
      <c r="AL190" s="55" t="str">
        <f t="shared" si="1130"/>
        <v/>
      </c>
      <c r="AM190" s="55" t="str">
        <f t="shared" si="1130"/>
        <v/>
      </c>
      <c r="AN190" s="55" t="str">
        <f t="shared" si="1130"/>
        <v/>
      </c>
      <c r="AO190" s="55" t="str">
        <f t="shared" si="1130"/>
        <v/>
      </c>
      <c r="AP190" s="55" t="str">
        <f t="shared" si="1130"/>
        <v/>
      </c>
      <c r="AQ190" s="55" t="str">
        <f t="shared" si="1130"/>
        <v/>
      </c>
      <c r="AR190" s="55" t="str">
        <f t="shared" si="1130"/>
        <v/>
      </c>
      <c r="AS190" s="55" t="str">
        <f t="shared" si="1130"/>
        <v/>
      </c>
      <c r="AT190" s="55" t="str">
        <f t="shared" si="1130"/>
        <v/>
      </c>
      <c r="AU190" s="55" t="str">
        <f t="shared" si="1130"/>
        <v/>
      </c>
      <c r="AV190" s="55" t="str">
        <f t="shared" si="1130"/>
        <v/>
      </c>
      <c r="AW190" s="55" t="str">
        <f t="shared" si="1130"/>
        <v/>
      </c>
      <c r="AX190" s="55" t="str">
        <f t="shared" si="1130"/>
        <v/>
      </c>
      <c r="AY190" s="55" t="str">
        <f t="shared" si="1130"/>
        <v/>
      </c>
      <c r="AZ190" s="55" t="str">
        <f t="shared" si="1130"/>
        <v/>
      </c>
      <c r="BA190" s="55" t="str">
        <f t="shared" si="1130"/>
        <v/>
      </c>
      <c r="BB190" s="55" t="str">
        <f t="shared" si="1130"/>
        <v/>
      </c>
      <c r="BC190" s="55" t="str">
        <f t="shared" si="1130"/>
        <v/>
      </c>
      <c r="BD190" s="55" t="str">
        <f t="shared" si="1130"/>
        <v/>
      </c>
      <c r="BE190" s="55" t="str">
        <f t="shared" si="1130"/>
        <v/>
      </c>
      <c r="BF190" s="55" t="str">
        <f t="shared" si="1130"/>
        <v/>
      </c>
      <c r="BG190" s="55" t="str">
        <f t="shared" si="1130"/>
        <v/>
      </c>
      <c r="BH190" s="55" t="str">
        <f t="shared" si="1130"/>
        <v/>
      </c>
      <c r="BI190" s="55" t="str">
        <f t="shared" si="1130"/>
        <v/>
      </c>
      <c r="BJ190" s="55" t="str">
        <f t="shared" si="1130"/>
        <v/>
      </c>
      <c r="BK190" s="55" t="str">
        <f t="shared" si="1130"/>
        <v/>
      </c>
      <c r="BL190" s="55" t="str">
        <f t="shared" si="1130"/>
        <v/>
      </c>
      <c r="BM190" s="55" t="str">
        <f t="shared" si="1130"/>
        <v/>
      </c>
      <c r="BN190" s="55" t="str">
        <f t="shared" si="1130"/>
        <v/>
      </c>
      <c r="BO190" s="55" t="str">
        <f t="shared" si="1130"/>
        <v/>
      </c>
      <c r="BP190" s="55" t="str">
        <f t="shared" si="1130"/>
        <v/>
      </c>
      <c r="BQ190" s="55" t="str">
        <f t="shared" si="1130"/>
        <v/>
      </c>
      <c r="BR190" s="55" t="str">
        <f t="shared" si="1130"/>
        <v/>
      </c>
      <c r="BS190" s="55" t="str">
        <f t="shared" si="1130"/>
        <v/>
      </c>
      <c r="BT190" s="55" t="str">
        <f t="shared" si="1130"/>
        <v/>
      </c>
      <c r="BU190" s="55" t="str">
        <f t="shared" si="1130"/>
        <v/>
      </c>
      <c r="BV190" s="55" t="str">
        <f t="shared" si="1130"/>
        <v/>
      </c>
      <c r="BW190" s="55" t="str">
        <f t="shared" ref="BW190:CO190" si="1131">IFERROR(IF($Y$2="DAILY",BV190+1,""),"")</f>
        <v/>
      </c>
      <c r="BX190" s="55" t="str">
        <f t="shared" si="1131"/>
        <v/>
      </c>
      <c r="BY190" s="55" t="str">
        <f t="shared" si="1131"/>
        <v/>
      </c>
      <c r="BZ190" s="55" t="str">
        <f t="shared" si="1131"/>
        <v/>
      </c>
      <c r="CA190" s="55" t="str">
        <f t="shared" si="1131"/>
        <v/>
      </c>
      <c r="CB190" s="55" t="str">
        <f t="shared" si="1131"/>
        <v/>
      </c>
      <c r="CC190" s="55" t="str">
        <f t="shared" si="1131"/>
        <v/>
      </c>
      <c r="CD190" s="55" t="str">
        <f t="shared" si="1131"/>
        <v/>
      </c>
      <c r="CE190" s="55" t="str">
        <f t="shared" si="1131"/>
        <v/>
      </c>
      <c r="CF190" s="55" t="str">
        <f t="shared" si="1131"/>
        <v/>
      </c>
      <c r="CG190" s="55" t="str">
        <f t="shared" si="1131"/>
        <v/>
      </c>
      <c r="CH190" s="55" t="str">
        <f t="shared" si="1131"/>
        <v/>
      </c>
      <c r="CI190" s="55" t="str">
        <f t="shared" si="1131"/>
        <v/>
      </c>
      <c r="CJ190" s="55" t="str">
        <f t="shared" si="1131"/>
        <v/>
      </c>
      <c r="CK190" s="55" t="str">
        <f t="shared" si="1131"/>
        <v/>
      </c>
      <c r="CL190" s="55" t="str">
        <f t="shared" si="1131"/>
        <v/>
      </c>
      <c r="CM190" s="55" t="str">
        <f t="shared" si="1131"/>
        <v/>
      </c>
      <c r="CN190" s="55" t="str">
        <f t="shared" si="1131"/>
        <v/>
      </c>
      <c r="CO190" s="55" t="str">
        <f t="shared" si="1131"/>
        <v/>
      </c>
      <c r="CP190" s="56" t="str">
        <f>IFERROR(IF($Y$2="DAILY",DATE(B190,1,1)-WEEKDAY(DATE(B190,1,1))+13*7,DATE(CR190,1,1)-WEEKDAY(DATE(CR190,1,1))+13*7),"")</f>
        <v/>
      </c>
      <c r="CQ190" s="3"/>
      <c r="CR190" s="3" t="str">
        <f>B46</f>
        <v/>
      </c>
    </row>
    <row r="191" spans="1:96" ht="21" customHeight="1" x14ac:dyDescent="0.25">
      <c r="A191" s="48"/>
      <c r="B191" s="61"/>
      <c r="C191" s="57">
        <f t="shared" ref="C191" si="1132">IF($Y$2="DAILY",2,"")</f>
        <v>2</v>
      </c>
      <c r="D191" s="54" t="str">
        <f t="shared" ref="D191:D193" si="1133">IFERROR(IF($Y$2="DAILY",CP190+1,""),"")</f>
        <v/>
      </c>
      <c r="E191" s="55" t="str">
        <f t="shared" ref="E191:BP191" si="1134">IFERROR(IF($Y$2="DAILY",D191+1,""),"")</f>
        <v/>
      </c>
      <c r="F191" s="55" t="str">
        <f t="shared" si="1134"/>
        <v/>
      </c>
      <c r="G191" s="55" t="str">
        <f t="shared" si="1134"/>
        <v/>
      </c>
      <c r="H191" s="55" t="str">
        <f t="shared" si="1134"/>
        <v/>
      </c>
      <c r="I191" s="55" t="str">
        <f t="shared" si="1134"/>
        <v/>
      </c>
      <c r="J191" s="55" t="str">
        <f t="shared" si="1134"/>
        <v/>
      </c>
      <c r="K191" s="55" t="str">
        <f t="shared" si="1134"/>
        <v/>
      </c>
      <c r="L191" s="55" t="str">
        <f t="shared" si="1134"/>
        <v/>
      </c>
      <c r="M191" s="55" t="str">
        <f t="shared" si="1134"/>
        <v/>
      </c>
      <c r="N191" s="55" t="str">
        <f t="shared" si="1134"/>
        <v/>
      </c>
      <c r="O191" s="55" t="str">
        <f t="shared" si="1134"/>
        <v/>
      </c>
      <c r="P191" s="55" t="str">
        <f t="shared" si="1134"/>
        <v/>
      </c>
      <c r="Q191" s="55" t="str">
        <f t="shared" si="1134"/>
        <v/>
      </c>
      <c r="R191" s="55" t="str">
        <f t="shared" si="1134"/>
        <v/>
      </c>
      <c r="S191" s="55" t="str">
        <f t="shared" si="1134"/>
        <v/>
      </c>
      <c r="T191" s="55" t="str">
        <f t="shared" si="1134"/>
        <v/>
      </c>
      <c r="U191" s="55" t="str">
        <f t="shared" si="1134"/>
        <v/>
      </c>
      <c r="V191" s="55" t="str">
        <f t="shared" si="1134"/>
        <v/>
      </c>
      <c r="W191" s="55" t="str">
        <f t="shared" si="1134"/>
        <v/>
      </c>
      <c r="X191" s="55" t="str">
        <f t="shared" si="1134"/>
        <v/>
      </c>
      <c r="Y191" s="55" t="str">
        <f t="shared" si="1134"/>
        <v/>
      </c>
      <c r="Z191" s="55" t="str">
        <f t="shared" si="1134"/>
        <v/>
      </c>
      <c r="AA191" s="55" t="str">
        <f t="shared" si="1134"/>
        <v/>
      </c>
      <c r="AB191" s="55" t="str">
        <f t="shared" si="1134"/>
        <v/>
      </c>
      <c r="AC191" s="55" t="str">
        <f t="shared" si="1134"/>
        <v/>
      </c>
      <c r="AD191" s="55" t="str">
        <f t="shared" si="1134"/>
        <v/>
      </c>
      <c r="AE191" s="55" t="str">
        <f t="shared" si="1134"/>
        <v/>
      </c>
      <c r="AF191" s="55" t="str">
        <f t="shared" si="1134"/>
        <v/>
      </c>
      <c r="AG191" s="55" t="str">
        <f t="shared" si="1134"/>
        <v/>
      </c>
      <c r="AH191" s="55" t="str">
        <f t="shared" si="1134"/>
        <v/>
      </c>
      <c r="AI191" s="55" t="str">
        <f t="shared" si="1134"/>
        <v/>
      </c>
      <c r="AJ191" s="55" t="str">
        <f t="shared" si="1134"/>
        <v/>
      </c>
      <c r="AK191" s="55" t="str">
        <f t="shared" si="1134"/>
        <v/>
      </c>
      <c r="AL191" s="55" t="str">
        <f t="shared" si="1134"/>
        <v/>
      </c>
      <c r="AM191" s="55" t="str">
        <f t="shared" si="1134"/>
        <v/>
      </c>
      <c r="AN191" s="55" t="str">
        <f t="shared" si="1134"/>
        <v/>
      </c>
      <c r="AO191" s="55" t="str">
        <f t="shared" si="1134"/>
        <v/>
      </c>
      <c r="AP191" s="55" t="str">
        <f t="shared" si="1134"/>
        <v/>
      </c>
      <c r="AQ191" s="55" t="str">
        <f t="shared" si="1134"/>
        <v/>
      </c>
      <c r="AR191" s="55" t="str">
        <f t="shared" si="1134"/>
        <v/>
      </c>
      <c r="AS191" s="55" t="str">
        <f t="shared" si="1134"/>
        <v/>
      </c>
      <c r="AT191" s="55" t="str">
        <f t="shared" si="1134"/>
        <v/>
      </c>
      <c r="AU191" s="55" t="str">
        <f t="shared" si="1134"/>
        <v/>
      </c>
      <c r="AV191" s="55" t="str">
        <f t="shared" si="1134"/>
        <v/>
      </c>
      <c r="AW191" s="55" t="str">
        <f t="shared" si="1134"/>
        <v/>
      </c>
      <c r="AX191" s="55" t="str">
        <f t="shared" si="1134"/>
        <v/>
      </c>
      <c r="AY191" s="55" t="str">
        <f t="shared" si="1134"/>
        <v/>
      </c>
      <c r="AZ191" s="55" t="str">
        <f t="shared" si="1134"/>
        <v/>
      </c>
      <c r="BA191" s="55" t="str">
        <f t="shared" si="1134"/>
        <v/>
      </c>
      <c r="BB191" s="55" t="str">
        <f t="shared" si="1134"/>
        <v/>
      </c>
      <c r="BC191" s="55" t="str">
        <f t="shared" si="1134"/>
        <v/>
      </c>
      <c r="BD191" s="55" t="str">
        <f t="shared" si="1134"/>
        <v/>
      </c>
      <c r="BE191" s="55" t="str">
        <f t="shared" si="1134"/>
        <v/>
      </c>
      <c r="BF191" s="55" t="str">
        <f t="shared" si="1134"/>
        <v/>
      </c>
      <c r="BG191" s="55" t="str">
        <f t="shared" si="1134"/>
        <v/>
      </c>
      <c r="BH191" s="55" t="str">
        <f t="shared" si="1134"/>
        <v/>
      </c>
      <c r="BI191" s="55" t="str">
        <f t="shared" si="1134"/>
        <v/>
      </c>
      <c r="BJ191" s="55" t="str">
        <f t="shared" si="1134"/>
        <v/>
      </c>
      <c r="BK191" s="55" t="str">
        <f t="shared" si="1134"/>
        <v/>
      </c>
      <c r="BL191" s="55" t="str">
        <f t="shared" si="1134"/>
        <v/>
      </c>
      <c r="BM191" s="55" t="str">
        <f t="shared" si="1134"/>
        <v/>
      </c>
      <c r="BN191" s="55" t="str">
        <f t="shared" si="1134"/>
        <v/>
      </c>
      <c r="BO191" s="55" t="str">
        <f t="shared" si="1134"/>
        <v/>
      </c>
      <c r="BP191" s="55" t="str">
        <f t="shared" si="1134"/>
        <v/>
      </c>
      <c r="BQ191" s="55" t="str">
        <f t="shared" ref="BQ191:CO191" si="1135">IFERROR(IF($Y$2="DAILY",BP191+1,""),"")</f>
        <v/>
      </c>
      <c r="BR191" s="55" t="str">
        <f t="shared" si="1135"/>
        <v/>
      </c>
      <c r="BS191" s="55" t="str">
        <f t="shared" si="1135"/>
        <v/>
      </c>
      <c r="BT191" s="55" t="str">
        <f t="shared" si="1135"/>
        <v/>
      </c>
      <c r="BU191" s="55" t="str">
        <f t="shared" si="1135"/>
        <v/>
      </c>
      <c r="BV191" s="55" t="str">
        <f t="shared" si="1135"/>
        <v/>
      </c>
      <c r="BW191" s="55" t="str">
        <f t="shared" si="1135"/>
        <v/>
      </c>
      <c r="BX191" s="55" t="str">
        <f t="shared" si="1135"/>
        <v/>
      </c>
      <c r="BY191" s="55" t="str">
        <f t="shared" si="1135"/>
        <v/>
      </c>
      <c r="BZ191" s="55" t="str">
        <f t="shared" si="1135"/>
        <v/>
      </c>
      <c r="CA191" s="55" t="str">
        <f t="shared" si="1135"/>
        <v/>
      </c>
      <c r="CB191" s="55" t="str">
        <f t="shared" si="1135"/>
        <v/>
      </c>
      <c r="CC191" s="55" t="str">
        <f t="shared" si="1135"/>
        <v/>
      </c>
      <c r="CD191" s="55" t="str">
        <f t="shared" si="1135"/>
        <v/>
      </c>
      <c r="CE191" s="55" t="str">
        <f t="shared" si="1135"/>
        <v/>
      </c>
      <c r="CF191" s="55" t="str">
        <f t="shared" si="1135"/>
        <v/>
      </c>
      <c r="CG191" s="55" t="str">
        <f t="shared" si="1135"/>
        <v/>
      </c>
      <c r="CH191" s="55" t="str">
        <f t="shared" si="1135"/>
        <v/>
      </c>
      <c r="CI191" s="55" t="str">
        <f t="shared" si="1135"/>
        <v/>
      </c>
      <c r="CJ191" s="55" t="str">
        <f t="shared" si="1135"/>
        <v/>
      </c>
      <c r="CK191" s="55" t="str">
        <f t="shared" si="1135"/>
        <v/>
      </c>
      <c r="CL191" s="55" t="str">
        <f t="shared" si="1135"/>
        <v/>
      </c>
      <c r="CM191" s="55" t="str">
        <f t="shared" si="1135"/>
        <v/>
      </c>
      <c r="CN191" s="55" t="str">
        <f t="shared" si="1135"/>
        <v/>
      </c>
      <c r="CO191" s="55" t="str">
        <f t="shared" si="1135"/>
        <v/>
      </c>
      <c r="CP191" s="56" t="str">
        <f>IFERROR(IF($Y$2="DAILY",DATE(B190,1,1)-WEEKDAY(DATE(B190,1,1))+26*7,DATE(CR191,1,1)-WEEKDAY(DATE(CR191,1,1))+26*7),"")</f>
        <v/>
      </c>
      <c r="CQ191" s="3"/>
      <c r="CR191" s="3" t="str">
        <f>B46</f>
        <v/>
      </c>
    </row>
    <row r="192" spans="1:96" ht="21" customHeight="1" x14ac:dyDescent="0.25">
      <c r="A192" s="48"/>
      <c r="B192" s="49"/>
      <c r="C192" s="57">
        <f t="shared" ref="C192" si="1136">IF($Y$2="DAILY",3,"")</f>
        <v>3</v>
      </c>
      <c r="D192" s="54" t="str">
        <f t="shared" si="1133"/>
        <v/>
      </c>
      <c r="E192" s="55" t="str">
        <f t="shared" ref="E192:BP192" si="1137">IFERROR(IF($Y$2="DAILY",D192+1,""),"")</f>
        <v/>
      </c>
      <c r="F192" s="55" t="str">
        <f t="shared" si="1137"/>
        <v/>
      </c>
      <c r="G192" s="55" t="str">
        <f t="shared" si="1137"/>
        <v/>
      </c>
      <c r="H192" s="55" t="str">
        <f t="shared" si="1137"/>
        <v/>
      </c>
      <c r="I192" s="55" t="str">
        <f t="shared" si="1137"/>
        <v/>
      </c>
      <c r="J192" s="55" t="str">
        <f t="shared" si="1137"/>
        <v/>
      </c>
      <c r="K192" s="55" t="str">
        <f t="shared" si="1137"/>
        <v/>
      </c>
      <c r="L192" s="55" t="str">
        <f t="shared" si="1137"/>
        <v/>
      </c>
      <c r="M192" s="55" t="str">
        <f t="shared" si="1137"/>
        <v/>
      </c>
      <c r="N192" s="55" t="str">
        <f t="shared" si="1137"/>
        <v/>
      </c>
      <c r="O192" s="55" t="str">
        <f t="shared" si="1137"/>
        <v/>
      </c>
      <c r="P192" s="55" t="str">
        <f t="shared" si="1137"/>
        <v/>
      </c>
      <c r="Q192" s="55" t="str">
        <f t="shared" si="1137"/>
        <v/>
      </c>
      <c r="R192" s="55" t="str">
        <f t="shared" si="1137"/>
        <v/>
      </c>
      <c r="S192" s="55" t="str">
        <f t="shared" si="1137"/>
        <v/>
      </c>
      <c r="T192" s="55" t="str">
        <f t="shared" si="1137"/>
        <v/>
      </c>
      <c r="U192" s="55" t="str">
        <f t="shared" si="1137"/>
        <v/>
      </c>
      <c r="V192" s="55" t="str">
        <f t="shared" si="1137"/>
        <v/>
      </c>
      <c r="W192" s="55" t="str">
        <f t="shared" si="1137"/>
        <v/>
      </c>
      <c r="X192" s="55" t="str">
        <f t="shared" si="1137"/>
        <v/>
      </c>
      <c r="Y192" s="55" t="str">
        <f t="shared" si="1137"/>
        <v/>
      </c>
      <c r="Z192" s="55" t="str">
        <f t="shared" si="1137"/>
        <v/>
      </c>
      <c r="AA192" s="55" t="str">
        <f t="shared" si="1137"/>
        <v/>
      </c>
      <c r="AB192" s="55" t="str">
        <f t="shared" si="1137"/>
        <v/>
      </c>
      <c r="AC192" s="55" t="str">
        <f t="shared" si="1137"/>
        <v/>
      </c>
      <c r="AD192" s="55" t="str">
        <f t="shared" si="1137"/>
        <v/>
      </c>
      <c r="AE192" s="55" t="str">
        <f t="shared" si="1137"/>
        <v/>
      </c>
      <c r="AF192" s="55" t="str">
        <f t="shared" si="1137"/>
        <v/>
      </c>
      <c r="AG192" s="55" t="str">
        <f t="shared" si="1137"/>
        <v/>
      </c>
      <c r="AH192" s="55" t="str">
        <f t="shared" si="1137"/>
        <v/>
      </c>
      <c r="AI192" s="55" t="str">
        <f t="shared" si="1137"/>
        <v/>
      </c>
      <c r="AJ192" s="55" t="str">
        <f t="shared" si="1137"/>
        <v/>
      </c>
      <c r="AK192" s="55" t="str">
        <f t="shared" si="1137"/>
        <v/>
      </c>
      <c r="AL192" s="55" t="str">
        <f t="shared" si="1137"/>
        <v/>
      </c>
      <c r="AM192" s="55" t="str">
        <f t="shared" si="1137"/>
        <v/>
      </c>
      <c r="AN192" s="55" t="str">
        <f t="shared" si="1137"/>
        <v/>
      </c>
      <c r="AO192" s="55" t="str">
        <f t="shared" si="1137"/>
        <v/>
      </c>
      <c r="AP192" s="55" t="str">
        <f t="shared" si="1137"/>
        <v/>
      </c>
      <c r="AQ192" s="55" t="str">
        <f t="shared" si="1137"/>
        <v/>
      </c>
      <c r="AR192" s="55" t="str">
        <f t="shared" si="1137"/>
        <v/>
      </c>
      <c r="AS192" s="55" t="str">
        <f t="shared" si="1137"/>
        <v/>
      </c>
      <c r="AT192" s="55" t="str">
        <f t="shared" si="1137"/>
        <v/>
      </c>
      <c r="AU192" s="55" t="str">
        <f t="shared" si="1137"/>
        <v/>
      </c>
      <c r="AV192" s="55" t="str">
        <f t="shared" si="1137"/>
        <v/>
      </c>
      <c r="AW192" s="55" t="str">
        <f t="shared" si="1137"/>
        <v/>
      </c>
      <c r="AX192" s="55" t="str">
        <f t="shared" si="1137"/>
        <v/>
      </c>
      <c r="AY192" s="55" t="str">
        <f t="shared" si="1137"/>
        <v/>
      </c>
      <c r="AZ192" s="55" t="str">
        <f t="shared" si="1137"/>
        <v/>
      </c>
      <c r="BA192" s="55" t="str">
        <f t="shared" si="1137"/>
        <v/>
      </c>
      <c r="BB192" s="55" t="str">
        <f t="shared" si="1137"/>
        <v/>
      </c>
      <c r="BC192" s="55" t="str">
        <f t="shared" si="1137"/>
        <v/>
      </c>
      <c r="BD192" s="55" t="str">
        <f t="shared" si="1137"/>
        <v/>
      </c>
      <c r="BE192" s="55" t="str">
        <f t="shared" si="1137"/>
        <v/>
      </c>
      <c r="BF192" s="55" t="str">
        <f t="shared" si="1137"/>
        <v/>
      </c>
      <c r="BG192" s="55" t="str">
        <f t="shared" si="1137"/>
        <v/>
      </c>
      <c r="BH192" s="55" t="str">
        <f t="shared" si="1137"/>
        <v/>
      </c>
      <c r="BI192" s="55" t="str">
        <f t="shared" si="1137"/>
        <v/>
      </c>
      <c r="BJ192" s="55" t="str">
        <f t="shared" si="1137"/>
        <v/>
      </c>
      <c r="BK192" s="55" t="str">
        <f t="shared" si="1137"/>
        <v/>
      </c>
      <c r="BL192" s="55" t="str">
        <f t="shared" si="1137"/>
        <v/>
      </c>
      <c r="BM192" s="55" t="str">
        <f t="shared" si="1137"/>
        <v/>
      </c>
      <c r="BN192" s="55" t="str">
        <f t="shared" si="1137"/>
        <v/>
      </c>
      <c r="BO192" s="55" t="str">
        <f t="shared" si="1137"/>
        <v/>
      </c>
      <c r="BP192" s="55" t="str">
        <f t="shared" si="1137"/>
        <v/>
      </c>
      <c r="BQ192" s="55" t="str">
        <f t="shared" ref="BQ192:CO192" si="1138">IFERROR(IF($Y$2="DAILY",BP192+1,""),"")</f>
        <v/>
      </c>
      <c r="BR192" s="55" t="str">
        <f t="shared" si="1138"/>
        <v/>
      </c>
      <c r="BS192" s="55" t="str">
        <f t="shared" si="1138"/>
        <v/>
      </c>
      <c r="BT192" s="55" t="str">
        <f t="shared" si="1138"/>
        <v/>
      </c>
      <c r="BU192" s="55" t="str">
        <f t="shared" si="1138"/>
        <v/>
      </c>
      <c r="BV192" s="55" t="str">
        <f t="shared" si="1138"/>
        <v/>
      </c>
      <c r="BW192" s="55" t="str">
        <f t="shared" si="1138"/>
        <v/>
      </c>
      <c r="BX192" s="55" t="str">
        <f t="shared" si="1138"/>
        <v/>
      </c>
      <c r="BY192" s="55" t="str">
        <f t="shared" si="1138"/>
        <v/>
      </c>
      <c r="BZ192" s="55" t="str">
        <f t="shared" si="1138"/>
        <v/>
      </c>
      <c r="CA192" s="55" t="str">
        <f t="shared" si="1138"/>
        <v/>
      </c>
      <c r="CB192" s="55" t="str">
        <f t="shared" si="1138"/>
        <v/>
      </c>
      <c r="CC192" s="55" t="str">
        <f t="shared" si="1138"/>
        <v/>
      </c>
      <c r="CD192" s="55" t="str">
        <f t="shared" si="1138"/>
        <v/>
      </c>
      <c r="CE192" s="55" t="str">
        <f t="shared" si="1138"/>
        <v/>
      </c>
      <c r="CF192" s="55" t="str">
        <f t="shared" si="1138"/>
        <v/>
      </c>
      <c r="CG192" s="55" t="str">
        <f t="shared" si="1138"/>
        <v/>
      </c>
      <c r="CH192" s="55" t="str">
        <f t="shared" si="1138"/>
        <v/>
      </c>
      <c r="CI192" s="55" t="str">
        <f t="shared" si="1138"/>
        <v/>
      </c>
      <c r="CJ192" s="55" t="str">
        <f t="shared" si="1138"/>
        <v/>
      </c>
      <c r="CK192" s="55" t="str">
        <f t="shared" si="1138"/>
        <v/>
      </c>
      <c r="CL192" s="55" t="str">
        <f t="shared" si="1138"/>
        <v/>
      </c>
      <c r="CM192" s="55" t="str">
        <f t="shared" si="1138"/>
        <v/>
      </c>
      <c r="CN192" s="55" t="str">
        <f t="shared" si="1138"/>
        <v/>
      </c>
      <c r="CO192" s="55" t="str">
        <f t="shared" si="1138"/>
        <v/>
      </c>
      <c r="CP192" s="56" t="str">
        <f>IFERROR(IF($Y$2="DAILY",DATE(B190,1,1)-WEEKDAY(DATE(B190,1,1))+39*7,DATE(CR192,1,1)-WEEKDAY(DATE(CR192,1,1))+39*7),"")</f>
        <v/>
      </c>
      <c r="CQ192" s="3"/>
      <c r="CR192" s="3" t="str">
        <f>B46</f>
        <v/>
      </c>
    </row>
    <row r="193" spans="1:96" ht="21" customHeight="1" x14ac:dyDescent="0.25">
      <c r="A193" s="48"/>
      <c r="B193" s="49"/>
      <c r="C193" s="57">
        <f t="shared" ref="C193" si="1139">IF($Y$2="DAILY",4,"")</f>
        <v>4</v>
      </c>
      <c r="D193" s="54" t="str">
        <f t="shared" si="1133"/>
        <v/>
      </c>
      <c r="E193" s="55" t="str">
        <f t="shared" ref="E193:BP193" si="1140">IFERROR(IF($Y$2="DAILY",D193+1,""),"")</f>
        <v/>
      </c>
      <c r="F193" s="55" t="str">
        <f t="shared" si="1140"/>
        <v/>
      </c>
      <c r="G193" s="55" t="str">
        <f t="shared" si="1140"/>
        <v/>
      </c>
      <c r="H193" s="55" t="str">
        <f t="shared" si="1140"/>
        <v/>
      </c>
      <c r="I193" s="55" t="str">
        <f t="shared" si="1140"/>
        <v/>
      </c>
      <c r="J193" s="55" t="str">
        <f t="shared" si="1140"/>
        <v/>
      </c>
      <c r="K193" s="55" t="str">
        <f t="shared" si="1140"/>
        <v/>
      </c>
      <c r="L193" s="55" t="str">
        <f t="shared" si="1140"/>
        <v/>
      </c>
      <c r="M193" s="55" t="str">
        <f t="shared" si="1140"/>
        <v/>
      </c>
      <c r="N193" s="55" t="str">
        <f t="shared" si="1140"/>
        <v/>
      </c>
      <c r="O193" s="55" t="str">
        <f t="shared" si="1140"/>
        <v/>
      </c>
      <c r="P193" s="55" t="str">
        <f t="shared" si="1140"/>
        <v/>
      </c>
      <c r="Q193" s="55" t="str">
        <f t="shared" si="1140"/>
        <v/>
      </c>
      <c r="R193" s="55" t="str">
        <f t="shared" si="1140"/>
        <v/>
      </c>
      <c r="S193" s="55" t="str">
        <f t="shared" si="1140"/>
        <v/>
      </c>
      <c r="T193" s="55" t="str">
        <f t="shared" si="1140"/>
        <v/>
      </c>
      <c r="U193" s="55" t="str">
        <f t="shared" si="1140"/>
        <v/>
      </c>
      <c r="V193" s="55" t="str">
        <f t="shared" si="1140"/>
        <v/>
      </c>
      <c r="W193" s="55" t="str">
        <f t="shared" si="1140"/>
        <v/>
      </c>
      <c r="X193" s="55" t="str">
        <f t="shared" si="1140"/>
        <v/>
      </c>
      <c r="Y193" s="55" t="str">
        <f t="shared" si="1140"/>
        <v/>
      </c>
      <c r="Z193" s="55" t="str">
        <f t="shared" si="1140"/>
        <v/>
      </c>
      <c r="AA193" s="55" t="str">
        <f t="shared" si="1140"/>
        <v/>
      </c>
      <c r="AB193" s="55" t="str">
        <f t="shared" si="1140"/>
        <v/>
      </c>
      <c r="AC193" s="55" t="str">
        <f t="shared" si="1140"/>
        <v/>
      </c>
      <c r="AD193" s="55" t="str">
        <f t="shared" si="1140"/>
        <v/>
      </c>
      <c r="AE193" s="55" t="str">
        <f t="shared" si="1140"/>
        <v/>
      </c>
      <c r="AF193" s="55" t="str">
        <f t="shared" si="1140"/>
        <v/>
      </c>
      <c r="AG193" s="55" t="str">
        <f t="shared" si="1140"/>
        <v/>
      </c>
      <c r="AH193" s="55" t="str">
        <f t="shared" si="1140"/>
        <v/>
      </c>
      <c r="AI193" s="55" t="str">
        <f t="shared" si="1140"/>
        <v/>
      </c>
      <c r="AJ193" s="55" t="str">
        <f t="shared" si="1140"/>
        <v/>
      </c>
      <c r="AK193" s="55" t="str">
        <f t="shared" si="1140"/>
        <v/>
      </c>
      <c r="AL193" s="55" t="str">
        <f t="shared" si="1140"/>
        <v/>
      </c>
      <c r="AM193" s="55" t="str">
        <f t="shared" si="1140"/>
        <v/>
      </c>
      <c r="AN193" s="55" t="str">
        <f t="shared" si="1140"/>
        <v/>
      </c>
      <c r="AO193" s="55" t="str">
        <f t="shared" si="1140"/>
        <v/>
      </c>
      <c r="AP193" s="55" t="str">
        <f t="shared" si="1140"/>
        <v/>
      </c>
      <c r="AQ193" s="55" t="str">
        <f t="shared" si="1140"/>
        <v/>
      </c>
      <c r="AR193" s="55" t="str">
        <f t="shared" si="1140"/>
        <v/>
      </c>
      <c r="AS193" s="55" t="str">
        <f t="shared" si="1140"/>
        <v/>
      </c>
      <c r="AT193" s="55" t="str">
        <f t="shared" si="1140"/>
        <v/>
      </c>
      <c r="AU193" s="55" t="str">
        <f t="shared" si="1140"/>
        <v/>
      </c>
      <c r="AV193" s="55" t="str">
        <f t="shared" si="1140"/>
        <v/>
      </c>
      <c r="AW193" s="55" t="str">
        <f t="shared" si="1140"/>
        <v/>
      </c>
      <c r="AX193" s="55" t="str">
        <f t="shared" si="1140"/>
        <v/>
      </c>
      <c r="AY193" s="55" t="str">
        <f t="shared" si="1140"/>
        <v/>
      </c>
      <c r="AZ193" s="55" t="str">
        <f t="shared" si="1140"/>
        <v/>
      </c>
      <c r="BA193" s="55" t="str">
        <f t="shared" si="1140"/>
        <v/>
      </c>
      <c r="BB193" s="55" t="str">
        <f t="shared" si="1140"/>
        <v/>
      </c>
      <c r="BC193" s="55" t="str">
        <f t="shared" si="1140"/>
        <v/>
      </c>
      <c r="BD193" s="55" t="str">
        <f t="shared" si="1140"/>
        <v/>
      </c>
      <c r="BE193" s="55" t="str">
        <f t="shared" si="1140"/>
        <v/>
      </c>
      <c r="BF193" s="55" t="str">
        <f t="shared" si="1140"/>
        <v/>
      </c>
      <c r="BG193" s="55" t="str">
        <f t="shared" si="1140"/>
        <v/>
      </c>
      <c r="BH193" s="55" t="str">
        <f t="shared" si="1140"/>
        <v/>
      </c>
      <c r="BI193" s="55" t="str">
        <f t="shared" si="1140"/>
        <v/>
      </c>
      <c r="BJ193" s="55" t="str">
        <f t="shared" si="1140"/>
        <v/>
      </c>
      <c r="BK193" s="55" t="str">
        <f t="shared" si="1140"/>
        <v/>
      </c>
      <c r="BL193" s="55" t="str">
        <f t="shared" si="1140"/>
        <v/>
      </c>
      <c r="BM193" s="55" t="str">
        <f t="shared" si="1140"/>
        <v/>
      </c>
      <c r="BN193" s="55" t="str">
        <f t="shared" si="1140"/>
        <v/>
      </c>
      <c r="BO193" s="55" t="str">
        <f t="shared" si="1140"/>
        <v/>
      </c>
      <c r="BP193" s="55" t="str">
        <f t="shared" si="1140"/>
        <v/>
      </c>
      <c r="BQ193" s="55" t="str">
        <f t="shared" ref="BQ193:CO193" si="1141">IFERROR(IF($Y$2="DAILY",BP193+1,""),"")</f>
        <v/>
      </c>
      <c r="BR193" s="55" t="str">
        <f t="shared" si="1141"/>
        <v/>
      </c>
      <c r="BS193" s="55" t="str">
        <f t="shared" si="1141"/>
        <v/>
      </c>
      <c r="BT193" s="55" t="str">
        <f t="shared" si="1141"/>
        <v/>
      </c>
      <c r="BU193" s="55" t="str">
        <f t="shared" si="1141"/>
        <v/>
      </c>
      <c r="BV193" s="55" t="str">
        <f t="shared" si="1141"/>
        <v/>
      </c>
      <c r="BW193" s="55" t="str">
        <f t="shared" si="1141"/>
        <v/>
      </c>
      <c r="BX193" s="55" t="str">
        <f t="shared" si="1141"/>
        <v/>
      </c>
      <c r="BY193" s="55" t="str">
        <f t="shared" si="1141"/>
        <v/>
      </c>
      <c r="BZ193" s="55" t="str">
        <f t="shared" si="1141"/>
        <v/>
      </c>
      <c r="CA193" s="55" t="str">
        <f t="shared" si="1141"/>
        <v/>
      </c>
      <c r="CB193" s="55" t="str">
        <f t="shared" si="1141"/>
        <v/>
      </c>
      <c r="CC193" s="55" t="str">
        <f t="shared" si="1141"/>
        <v/>
      </c>
      <c r="CD193" s="55" t="str">
        <f t="shared" si="1141"/>
        <v/>
      </c>
      <c r="CE193" s="55" t="str">
        <f t="shared" si="1141"/>
        <v/>
      </c>
      <c r="CF193" s="55" t="str">
        <f t="shared" si="1141"/>
        <v/>
      </c>
      <c r="CG193" s="55" t="str">
        <f t="shared" si="1141"/>
        <v/>
      </c>
      <c r="CH193" s="55" t="str">
        <f t="shared" si="1141"/>
        <v/>
      </c>
      <c r="CI193" s="55" t="str">
        <f t="shared" si="1141"/>
        <v/>
      </c>
      <c r="CJ193" s="55" t="str">
        <f t="shared" si="1141"/>
        <v/>
      </c>
      <c r="CK193" s="55" t="str">
        <f t="shared" si="1141"/>
        <v/>
      </c>
      <c r="CL193" s="55" t="str">
        <f t="shared" si="1141"/>
        <v/>
      </c>
      <c r="CM193" s="55" t="str">
        <f t="shared" si="1141"/>
        <v/>
      </c>
      <c r="CN193" s="55" t="str">
        <f t="shared" si="1141"/>
        <v/>
      </c>
      <c r="CO193" s="55" t="str">
        <f t="shared" si="1141"/>
        <v/>
      </c>
      <c r="CP193" s="56" t="str">
        <f>IFERROR(IF($Y$2="DAILY",DATE(B190,1,1)-WEEKDAY(DATE(B190,1,1))+52*7,DATE(CR193,1,1)-WEEKDAY(DATE(CR193,1,1))+52*7),"")</f>
        <v/>
      </c>
      <c r="CQ193" s="3"/>
      <c r="CR193" s="3" t="str">
        <f>B46</f>
        <v/>
      </c>
    </row>
    <row r="194" spans="1:96" ht="21" customHeight="1" x14ac:dyDescent="0.25">
      <c r="A194" s="48"/>
      <c r="B194" s="49"/>
      <c r="C194" s="58"/>
      <c r="D194" s="54" t="str">
        <f>IFERROR(IF($Y$2="DAILY",IF(AND(MONTH(DATE(B190,2,29))=2,WEEKDAY(DATE(B190,1,1))=7),DATE(B190,12,24),""),""),"")</f>
        <v/>
      </c>
      <c r="E194" s="55" t="str">
        <f>IFERROR(IF($Y$2="DAILY",IF(AND(MONTH(DATE(B190,2,29))=2,WEEKDAY(DATE(B190,1,1))=7),DATE(B190,12,25),""),""),"")</f>
        <v/>
      </c>
      <c r="F194" s="55" t="str">
        <f>IFERROR(IF($Y$2="DAILY",IF(AND(MONTH(DATE(B190,2,29))=2,WEEKDAY(DATE(B190,1,1))=7),DATE(B190,12,26),""),""),"")</f>
        <v/>
      </c>
      <c r="G194" s="55" t="str">
        <f>IFERROR(IF($Y$2="DAILY",IF(AND(MONTH(DATE(B190,2,29))=2,WEEKDAY(DATE(B190,1,1))=7),DATE(B190,12,27),""),""),"")</f>
        <v/>
      </c>
      <c r="H194" s="55" t="str">
        <f>IFERROR(IF($Y$2="DAILY",IF(AND(MONTH(DATE(B190,2,29))=2,WEEKDAY(DATE(B190,1,1))=7),DATE(B190,12,28),""),""),"")</f>
        <v/>
      </c>
      <c r="I194" s="55" t="str">
        <f>IFERROR(IF($Y$2="DAILY",IF(AND(MONTH(DATE(B190,2,29))=2,WEEKDAY(DATE(B190,1,1))=7),DATE(B190,12,29),""),""),"")</f>
        <v/>
      </c>
      <c r="J194" s="55" t="str">
        <f>IFERROR(IF($Y$2="DAILY",IF(AND(MONTH(DATE(B190,2,29))=2,WEEKDAY(DATE(B190,1,1))=7),DATE(B190,12,30),""),""),"")</f>
        <v/>
      </c>
      <c r="K194" s="55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56"/>
      <c r="CQ194" s="3"/>
      <c r="CR194" s="3" t="str">
        <f>B46</f>
        <v/>
      </c>
    </row>
    <row r="195" spans="1:96" ht="21" customHeight="1" x14ac:dyDescent="0.25">
      <c r="A195" s="48" t="str">
        <f>IFERROR(IF($Y$2="DAILY","36-37",""),"")</f>
        <v>36-37</v>
      </c>
      <c r="B195" s="49" t="str">
        <f>IFERROR(IF($Y$2="DAILY",$B$10+37,""),"")</f>
        <v/>
      </c>
      <c r="C195" s="57">
        <f t="shared" ref="C195" si="1142">IF($Y$2="DAILY",1,"")</f>
        <v>1</v>
      </c>
      <c r="D195" s="54" t="str">
        <f>IFERROR(IF($Y$2="DAILY",DATE(B195,1,1)-WEEKDAY(DATE(B195,1,1),1)+1,""),"")</f>
        <v/>
      </c>
      <c r="E195" s="55" t="str">
        <f>IFERROR(IF($Y$2="DAILY",DATE(B195,1,1)-WEEKDAY(DATE(B195,1,1),1)+2,""),"")</f>
        <v/>
      </c>
      <c r="F195" s="55" t="str">
        <f>IFERROR(IF($Y$2="DAILY",DATE(B195,1,1)-WEEKDAY(DATE(B195,1,1),1)+3,""),"")</f>
        <v/>
      </c>
      <c r="G195" s="55" t="str">
        <f>IFERROR(IF($Y$2="DAILY",DATE(B195,1,1)-WEEKDAY(DATE(B195,1,1),1)+4,""),"")</f>
        <v/>
      </c>
      <c r="H195" s="55" t="str">
        <f>IFERROR(IF($Y$2="DAILY",DATE(B195,1,1)-WEEKDAY(DATE(B195,1,1),1)+5,""),"")</f>
        <v/>
      </c>
      <c r="I195" s="55" t="str">
        <f>IFERROR(IF($Y$2="DAILY",DATE(B195,1,1)-WEEKDAY(DATE(B195,1,1),1)+6,""),"")</f>
        <v/>
      </c>
      <c r="J195" s="55" t="str">
        <f>IFERROR(IF($Y$2="DAILY",DATE(B195,1,1)-WEEKDAY(DATE(B195,1,1),1)+7,""),"")</f>
        <v/>
      </c>
      <c r="K195" s="55" t="str">
        <f t="shared" ref="K195:BV195" si="1143">IFERROR(IF($Y$2="DAILY",J195+1,""),"")</f>
        <v/>
      </c>
      <c r="L195" s="55" t="str">
        <f t="shared" si="1143"/>
        <v/>
      </c>
      <c r="M195" s="55" t="str">
        <f t="shared" si="1143"/>
        <v/>
      </c>
      <c r="N195" s="55" t="str">
        <f t="shared" si="1143"/>
        <v/>
      </c>
      <c r="O195" s="55" t="str">
        <f t="shared" si="1143"/>
        <v/>
      </c>
      <c r="P195" s="55" t="str">
        <f t="shared" si="1143"/>
        <v/>
      </c>
      <c r="Q195" s="55" t="str">
        <f t="shared" si="1143"/>
        <v/>
      </c>
      <c r="R195" s="55" t="str">
        <f t="shared" si="1143"/>
        <v/>
      </c>
      <c r="S195" s="55" t="str">
        <f t="shared" si="1143"/>
        <v/>
      </c>
      <c r="T195" s="55" t="str">
        <f t="shared" si="1143"/>
        <v/>
      </c>
      <c r="U195" s="55" t="str">
        <f t="shared" si="1143"/>
        <v/>
      </c>
      <c r="V195" s="55" t="str">
        <f t="shared" si="1143"/>
        <v/>
      </c>
      <c r="W195" s="55" t="str">
        <f t="shared" si="1143"/>
        <v/>
      </c>
      <c r="X195" s="55" t="str">
        <f t="shared" si="1143"/>
        <v/>
      </c>
      <c r="Y195" s="55" t="str">
        <f t="shared" si="1143"/>
        <v/>
      </c>
      <c r="Z195" s="55" t="str">
        <f t="shared" si="1143"/>
        <v/>
      </c>
      <c r="AA195" s="55" t="str">
        <f t="shared" si="1143"/>
        <v/>
      </c>
      <c r="AB195" s="55" t="str">
        <f t="shared" si="1143"/>
        <v/>
      </c>
      <c r="AC195" s="55" t="str">
        <f t="shared" si="1143"/>
        <v/>
      </c>
      <c r="AD195" s="55" t="str">
        <f t="shared" si="1143"/>
        <v/>
      </c>
      <c r="AE195" s="55" t="str">
        <f t="shared" si="1143"/>
        <v/>
      </c>
      <c r="AF195" s="55" t="str">
        <f t="shared" si="1143"/>
        <v/>
      </c>
      <c r="AG195" s="55" t="str">
        <f t="shared" si="1143"/>
        <v/>
      </c>
      <c r="AH195" s="55" t="str">
        <f t="shared" si="1143"/>
        <v/>
      </c>
      <c r="AI195" s="55" t="str">
        <f t="shared" si="1143"/>
        <v/>
      </c>
      <c r="AJ195" s="55" t="str">
        <f t="shared" si="1143"/>
        <v/>
      </c>
      <c r="AK195" s="55" t="str">
        <f t="shared" si="1143"/>
        <v/>
      </c>
      <c r="AL195" s="55" t="str">
        <f t="shared" si="1143"/>
        <v/>
      </c>
      <c r="AM195" s="55" t="str">
        <f t="shared" si="1143"/>
        <v/>
      </c>
      <c r="AN195" s="55" t="str">
        <f t="shared" si="1143"/>
        <v/>
      </c>
      <c r="AO195" s="55" t="str">
        <f t="shared" si="1143"/>
        <v/>
      </c>
      <c r="AP195" s="55" t="str">
        <f t="shared" si="1143"/>
        <v/>
      </c>
      <c r="AQ195" s="55" t="str">
        <f t="shared" si="1143"/>
        <v/>
      </c>
      <c r="AR195" s="55" t="str">
        <f t="shared" si="1143"/>
        <v/>
      </c>
      <c r="AS195" s="55" t="str">
        <f t="shared" si="1143"/>
        <v/>
      </c>
      <c r="AT195" s="55" t="str">
        <f t="shared" si="1143"/>
        <v/>
      </c>
      <c r="AU195" s="55" t="str">
        <f t="shared" si="1143"/>
        <v/>
      </c>
      <c r="AV195" s="55" t="str">
        <f t="shared" si="1143"/>
        <v/>
      </c>
      <c r="AW195" s="55" t="str">
        <f t="shared" si="1143"/>
        <v/>
      </c>
      <c r="AX195" s="55" t="str">
        <f t="shared" si="1143"/>
        <v/>
      </c>
      <c r="AY195" s="55" t="str">
        <f t="shared" si="1143"/>
        <v/>
      </c>
      <c r="AZ195" s="55" t="str">
        <f t="shared" si="1143"/>
        <v/>
      </c>
      <c r="BA195" s="55" t="str">
        <f t="shared" si="1143"/>
        <v/>
      </c>
      <c r="BB195" s="55" t="str">
        <f t="shared" si="1143"/>
        <v/>
      </c>
      <c r="BC195" s="55" t="str">
        <f t="shared" si="1143"/>
        <v/>
      </c>
      <c r="BD195" s="55" t="str">
        <f t="shared" si="1143"/>
        <v/>
      </c>
      <c r="BE195" s="55" t="str">
        <f t="shared" si="1143"/>
        <v/>
      </c>
      <c r="BF195" s="55" t="str">
        <f t="shared" si="1143"/>
        <v/>
      </c>
      <c r="BG195" s="55" t="str">
        <f t="shared" si="1143"/>
        <v/>
      </c>
      <c r="BH195" s="55" t="str">
        <f t="shared" si="1143"/>
        <v/>
      </c>
      <c r="BI195" s="55" t="str">
        <f t="shared" si="1143"/>
        <v/>
      </c>
      <c r="BJ195" s="55" t="str">
        <f t="shared" si="1143"/>
        <v/>
      </c>
      <c r="BK195" s="55" t="str">
        <f t="shared" si="1143"/>
        <v/>
      </c>
      <c r="BL195" s="55" t="str">
        <f t="shared" si="1143"/>
        <v/>
      </c>
      <c r="BM195" s="55" t="str">
        <f t="shared" si="1143"/>
        <v/>
      </c>
      <c r="BN195" s="55" t="str">
        <f t="shared" si="1143"/>
        <v/>
      </c>
      <c r="BO195" s="55" t="str">
        <f t="shared" si="1143"/>
        <v/>
      </c>
      <c r="BP195" s="55" t="str">
        <f t="shared" si="1143"/>
        <v/>
      </c>
      <c r="BQ195" s="55" t="str">
        <f t="shared" si="1143"/>
        <v/>
      </c>
      <c r="BR195" s="55" t="str">
        <f t="shared" si="1143"/>
        <v/>
      </c>
      <c r="BS195" s="55" t="str">
        <f t="shared" si="1143"/>
        <v/>
      </c>
      <c r="BT195" s="55" t="str">
        <f t="shared" si="1143"/>
        <v/>
      </c>
      <c r="BU195" s="55" t="str">
        <f t="shared" si="1143"/>
        <v/>
      </c>
      <c r="BV195" s="55" t="str">
        <f t="shared" si="1143"/>
        <v/>
      </c>
      <c r="BW195" s="55" t="str">
        <f t="shared" ref="BW195:CO195" si="1144">IFERROR(IF($Y$2="DAILY",BV195+1,""),"")</f>
        <v/>
      </c>
      <c r="BX195" s="55" t="str">
        <f t="shared" si="1144"/>
        <v/>
      </c>
      <c r="BY195" s="55" t="str">
        <f t="shared" si="1144"/>
        <v/>
      </c>
      <c r="BZ195" s="55" t="str">
        <f t="shared" si="1144"/>
        <v/>
      </c>
      <c r="CA195" s="55" t="str">
        <f t="shared" si="1144"/>
        <v/>
      </c>
      <c r="CB195" s="55" t="str">
        <f t="shared" si="1144"/>
        <v/>
      </c>
      <c r="CC195" s="55" t="str">
        <f t="shared" si="1144"/>
        <v/>
      </c>
      <c r="CD195" s="55" t="str">
        <f t="shared" si="1144"/>
        <v/>
      </c>
      <c r="CE195" s="55" t="str">
        <f t="shared" si="1144"/>
        <v/>
      </c>
      <c r="CF195" s="55" t="str">
        <f t="shared" si="1144"/>
        <v/>
      </c>
      <c r="CG195" s="55" t="str">
        <f t="shared" si="1144"/>
        <v/>
      </c>
      <c r="CH195" s="55" t="str">
        <f t="shared" si="1144"/>
        <v/>
      </c>
      <c r="CI195" s="55" t="str">
        <f t="shared" si="1144"/>
        <v/>
      </c>
      <c r="CJ195" s="55" t="str">
        <f t="shared" si="1144"/>
        <v/>
      </c>
      <c r="CK195" s="55" t="str">
        <f t="shared" si="1144"/>
        <v/>
      </c>
      <c r="CL195" s="55" t="str">
        <f t="shared" si="1144"/>
        <v/>
      </c>
      <c r="CM195" s="55" t="str">
        <f t="shared" si="1144"/>
        <v/>
      </c>
      <c r="CN195" s="55" t="str">
        <f t="shared" si="1144"/>
        <v/>
      </c>
      <c r="CO195" s="55" t="str">
        <f t="shared" si="1144"/>
        <v/>
      </c>
      <c r="CP195" s="56" t="str">
        <f>IFERROR(IF($Y$2="DAILY",DATE(B195,1,1)-WEEKDAY(DATE(B195,1,1))+13*7,DATE(CR195,1,1)-WEEKDAY(DATE(CR195,1,1))+13*7),"")</f>
        <v/>
      </c>
      <c r="CQ195" s="3"/>
      <c r="CR195" s="3" t="str">
        <f>B47</f>
        <v/>
      </c>
    </row>
    <row r="196" spans="1:96" ht="21" customHeight="1" x14ac:dyDescent="0.25">
      <c r="A196" s="48"/>
      <c r="B196" s="61"/>
      <c r="C196" s="57">
        <f t="shared" ref="C196" si="1145">IF($Y$2="DAILY",2,"")</f>
        <v>2</v>
      </c>
      <c r="D196" s="54" t="str">
        <f t="shared" ref="D196:D198" si="1146">IFERROR(IF($Y$2="DAILY",CP195+1,""),"")</f>
        <v/>
      </c>
      <c r="E196" s="55" t="str">
        <f t="shared" ref="E196:BP196" si="1147">IFERROR(IF($Y$2="DAILY",D196+1,""),"")</f>
        <v/>
      </c>
      <c r="F196" s="55" t="str">
        <f t="shared" si="1147"/>
        <v/>
      </c>
      <c r="G196" s="55" t="str">
        <f t="shared" si="1147"/>
        <v/>
      </c>
      <c r="H196" s="55" t="str">
        <f t="shared" si="1147"/>
        <v/>
      </c>
      <c r="I196" s="55" t="str">
        <f t="shared" si="1147"/>
        <v/>
      </c>
      <c r="J196" s="55" t="str">
        <f t="shared" si="1147"/>
        <v/>
      </c>
      <c r="K196" s="55" t="str">
        <f t="shared" si="1147"/>
        <v/>
      </c>
      <c r="L196" s="55" t="str">
        <f t="shared" si="1147"/>
        <v/>
      </c>
      <c r="M196" s="55" t="str">
        <f t="shared" si="1147"/>
        <v/>
      </c>
      <c r="N196" s="55" t="str">
        <f t="shared" si="1147"/>
        <v/>
      </c>
      <c r="O196" s="55" t="str">
        <f t="shared" si="1147"/>
        <v/>
      </c>
      <c r="P196" s="55" t="str">
        <f t="shared" si="1147"/>
        <v/>
      </c>
      <c r="Q196" s="55" t="str">
        <f t="shared" si="1147"/>
        <v/>
      </c>
      <c r="R196" s="55" t="str">
        <f t="shared" si="1147"/>
        <v/>
      </c>
      <c r="S196" s="55" t="str">
        <f t="shared" si="1147"/>
        <v/>
      </c>
      <c r="T196" s="55" t="str">
        <f t="shared" si="1147"/>
        <v/>
      </c>
      <c r="U196" s="55" t="str">
        <f t="shared" si="1147"/>
        <v/>
      </c>
      <c r="V196" s="55" t="str">
        <f t="shared" si="1147"/>
        <v/>
      </c>
      <c r="W196" s="55" t="str">
        <f t="shared" si="1147"/>
        <v/>
      </c>
      <c r="X196" s="55" t="str">
        <f t="shared" si="1147"/>
        <v/>
      </c>
      <c r="Y196" s="55" t="str">
        <f t="shared" si="1147"/>
        <v/>
      </c>
      <c r="Z196" s="55" t="str">
        <f t="shared" si="1147"/>
        <v/>
      </c>
      <c r="AA196" s="55" t="str">
        <f t="shared" si="1147"/>
        <v/>
      </c>
      <c r="AB196" s="55" t="str">
        <f t="shared" si="1147"/>
        <v/>
      </c>
      <c r="AC196" s="55" t="str">
        <f t="shared" si="1147"/>
        <v/>
      </c>
      <c r="AD196" s="55" t="str">
        <f t="shared" si="1147"/>
        <v/>
      </c>
      <c r="AE196" s="55" t="str">
        <f t="shared" si="1147"/>
        <v/>
      </c>
      <c r="AF196" s="55" t="str">
        <f t="shared" si="1147"/>
        <v/>
      </c>
      <c r="AG196" s="55" t="str">
        <f t="shared" si="1147"/>
        <v/>
      </c>
      <c r="AH196" s="55" t="str">
        <f t="shared" si="1147"/>
        <v/>
      </c>
      <c r="AI196" s="55" t="str">
        <f t="shared" si="1147"/>
        <v/>
      </c>
      <c r="AJ196" s="55" t="str">
        <f t="shared" si="1147"/>
        <v/>
      </c>
      <c r="AK196" s="55" t="str">
        <f t="shared" si="1147"/>
        <v/>
      </c>
      <c r="AL196" s="55" t="str">
        <f t="shared" si="1147"/>
        <v/>
      </c>
      <c r="AM196" s="55" t="str">
        <f t="shared" si="1147"/>
        <v/>
      </c>
      <c r="AN196" s="55" t="str">
        <f t="shared" si="1147"/>
        <v/>
      </c>
      <c r="AO196" s="55" t="str">
        <f t="shared" si="1147"/>
        <v/>
      </c>
      <c r="AP196" s="55" t="str">
        <f t="shared" si="1147"/>
        <v/>
      </c>
      <c r="AQ196" s="55" t="str">
        <f t="shared" si="1147"/>
        <v/>
      </c>
      <c r="AR196" s="55" t="str">
        <f t="shared" si="1147"/>
        <v/>
      </c>
      <c r="AS196" s="55" t="str">
        <f t="shared" si="1147"/>
        <v/>
      </c>
      <c r="AT196" s="55" t="str">
        <f t="shared" si="1147"/>
        <v/>
      </c>
      <c r="AU196" s="55" t="str">
        <f t="shared" si="1147"/>
        <v/>
      </c>
      <c r="AV196" s="55" t="str">
        <f t="shared" si="1147"/>
        <v/>
      </c>
      <c r="AW196" s="55" t="str">
        <f t="shared" si="1147"/>
        <v/>
      </c>
      <c r="AX196" s="55" t="str">
        <f t="shared" si="1147"/>
        <v/>
      </c>
      <c r="AY196" s="55" t="str">
        <f t="shared" si="1147"/>
        <v/>
      </c>
      <c r="AZ196" s="55" t="str">
        <f t="shared" si="1147"/>
        <v/>
      </c>
      <c r="BA196" s="55" t="str">
        <f t="shared" si="1147"/>
        <v/>
      </c>
      <c r="BB196" s="55" t="str">
        <f t="shared" si="1147"/>
        <v/>
      </c>
      <c r="BC196" s="55" t="str">
        <f t="shared" si="1147"/>
        <v/>
      </c>
      <c r="BD196" s="55" t="str">
        <f t="shared" si="1147"/>
        <v/>
      </c>
      <c r="BE196" s="55" t="str">
        <f t="shared" si="1147"/>
        <v/>
      </c>
      <c r="BF196" s="55" t="str">
        <f t="shared" si="1147"/>
        <v/>
      </c>
      <c r="BG196" s="55" t="str">
        <f t="shared" si="1147"/>
        <v/>
      </c>
      <c r="BH196" s="55" t="str">
        <f t="shared" si="1147"/>
        <v/>
      </c>
      <c r="BI196" s="55" t="str">
        <f t="shared" si="1147"/>
        <v/>
      </c>
      <c r="BJ196" s="55" t="str">
        <f t="shared" si="1147"/>
        <v/>
      </c>
      <c r="BK196" s="55" t="str">
        <f t="shared" si="1147"/>
        <v/>
      </c>
      <c r="BL196" s="55" t="str">
        <f t="shared" si="1147"/>
        <v/>
      </c>
      <c r="BM196" s="55" t="str">
        <f t="shared" si="1147"/>
        <v/>
      </c>
      <c r="BN196" s="55" t="str">
        <f t="shared" si="1147"/>
        <v/>
      </c>
      <c r="BO196" s="55" t="str">
        <f t="shared" si="1147"/>
        <v/>
      </c>
      <c r="BP196" s="55" t="str">
        <f t="shared" si="1147"/>
        <v/>
      </c>
      <c r="BQ196" s="55" t="str">
        <f t="shared" ref="BQ196:CO196" si="1148">IFERROR(IF($Y$2="DAILY",BP196+1,""),"")</f>
        <v/>
      </c>
      <c r="BR196" s="55" t="str">
        <f t="shared" si="1148"/>
        <v/>
      </c>
      <c r="BS196" s="55" t="str">
        <f t="shared" si="1148"/>
        <v/>
      </c>
      <c r="BT196" s="55" t="str">
        <f t="shared" si="1148"/>
        <v/>
      </c>
      <c r="BU196" s="55" t="str">
        <f t="shared" si="1148"/>
        <v/>
      </c>
      <c r="BV196" s="55" t="str">
        <f t="shared" si="1148"/>
        <v/>
      </c>
      <c r="BW196" s="55" t="str">
        <f t="shared" si="1148"/>
        <v/>
      </c>
      <c r="BX196" s="55" t="str">
        <f t="shared" si="1148"/>
        <v/>
      </c>
      <c r="BY196" s="55" t="str">
        <f t="shared" si="1148"/>
        <v/>
      </c>
      <c r="BZ196" s="55" t="str">
        <f t="shared" si="1148"/>
        <v/>
      </c>
      <c r="CA196" s="55" t="str">
        <f t="shared" si="1148"/>
        <v/>
      </c>
      <c r="CB196" s="55" t="str">
        <f t="shared" si="1148"/>
        <v/>
      </c>
      <c r="CC196" s="55" t="str">
        <f t="shared" si="1148"/>
        <v/>
      </c>
      <c r="CD196" s="55" t="str">
        <f t="shared" si="1148"/>
        <v/>
      </c>
      <c r="CE196" s="55" t="str">
        <f t="shared" si="1148"/>
        <v/>
      </c>
      <c r="CF196" s="55" t="str">
        <f t="shared" si="1148"/>
        <v/>
      </c>
      <c r="CG196" s="55" t="str">
        <f t="shared" si="1148"/>
        <v/>
      </c>
      <c r="CH196" s="55" t="str">
        <f t="shared" si="1148"/>
        <v/>
      </c>
      <c r="CI196" s="55" t="str">
        <f t="shared" si="1148"/>
        <v/>
      </c>
      <c r="CJ196" s="55" t="str">
        <f t="shared" si="1148"/>
        <v/>
      </c>
      <c r="CK196" s="55" t="str">
        <f t="shared" si="1148"/>
        <v/>
      </c>
      <c r="CL196" s="55" t="str">
        <f t="shared" si="1148"/>
        <v/>
      </c>
      <c r="CM196" s="55" t="str">
        <f t="shared" si="1148"/>
        <v/>
      </c>
      <c r="CN196" s="55" t="str">
        <f t="shared" si="1148"/>
        <v/>
      </c>
      <c r="CO196" s="55" t="str">
        <f t="shared" si="1148"/>
        <v/>
      </c>
      <c r="CP196" s="56" t="str">
        <f>IFERROR(IF($Y$2="DAILY",DATE(B195,1,1)-WEEKDAY(DATE(B195,1,1))+26*7,DATE(CR196,1,1)-WEEKDAY(DATE(CR196,1,1))+26*7),"")</f>
        <v/>
      </c>
      <c r="CQ196" s="3"/>
      <c r="CR196" s="3" t="str">
        <f>B47</f>
        <v/>
      </c>
    </row>
    <row r="197" spans="1:96" ht="21" customHeight="1" x14ac:dyDescent="0.25">
      <c r="A197" s="48"/>
      <c r="B197" s="49"/>
      <c r="C197" s="57">
        <f t="shared" ref="C197" si="1149">IF($Y$2="DAILY",3,"")</f>
        <v>3</v>
      </c>
      <c r="D197" s="54" t="str">
        <f t="shared" si="1146"/>
        <v/>
      </c>
      <c r="E197" s="55" t="str">
        <f t="shared" ref="E197:BP197" si="1150">IFERROR(IF($Y$2="DAILY",D197+1,""),"")</f>
        <v/>
      </c>
      <c r="F197" s="55" t="str">
        <f t="shared" si="1150"/>
        <v/>
      </c>
      <c r="G197" s="55" t="str">
        <f t="shared" si="1150"/>
        <v/>
      </c>
      <c r="H197" s="55" t="str">
        <f t="shared" si="1150"/>
        <v/>
      </c>
      <c r="I197" s="55" t="str">
        <f t="shared" si="1150"/>
        <v/>
      </c>
      <c r="J197" s="55" t="str">
        <f t="shared" si="1150"/>
        <v/>
      </c>
      <c r="K197" s="55" t="str">
        <f t="shared" si="1150"/>
        <v/>
      </c>
      <c r="L197" s="55" t="str">
        <f t="shared" si="1150"/>
        <v/>
      </c>
      <c r="M197" s="55" t="str">
        <f t="shared" si="1150"/>
        <v/>
      </c>
      <c r="N197" s="55" t="str">
        <f t="shared" si="1150"/>
        <v/>
      </c>
      <c r="O197" s="55" t="str">
        <f t="shared" si="1150"/>
        <v/>
      </c>
      <c r="P197" s="55" t="str">
        <f t="shared" si="1150"/>
        <v/>
      </c>
      <c r="Q197" s="55" t="str">
        <f t="shared" si="1150"/>
        <v/>
      </c>
      <c r="R197" s="55" t="str">
        <f t="shared" si="1150"/>
        <v/>
      </c>
      <c r="S197" s="55" t="str">
        <f t="shared" si="1150"/>
        <v/>
      </c>
      <c r="T197" s="55" t="str">
        <f t="shared" si="1150"/>
        <v/>
      </c>
      <c r="U197" s="55" t="str">
        <f t="shared" si="1150"/>
        <v/>
      </c>
      <c r="V197" s="55" t="str">
        <f t="shared" si="1150"/>
        <v/>
      </c>
      <c r="W197" s="55" t="str">
        <f t="shared" si="1150"/>
        <v/>
      </c>
      <c r="X197" s="55" t="str">
        <f t="shared" si="1150"/>
        <v/>
      </c>
      <c r="Y197" s="55" t="str">
        <f t="shared" si="1150"/>
        <v/>
      </c>
      <c r="Z197" s="55" t="str">
        <f t="shared" si="1150"/>
        <v/>
      </c>
      <c r="AA197" s="55" t="str">
        <f t="shared" si="1150"/>
        <v/>
      </c>
      <c r="AB197" s="55" t="str">
        <f t="shared" si="1150"/>
        <v/>
      </c>
      <c r="AC197" s="55" t="str">
        <f t="shared" si="1150"/>
        <v/>
      </c>
      <c r="AD197" s="55" t="str">
        <f t="shared" si="1150"/>
        <v/>
      </c>
      <c r="AE197" s="55" t="str">
        <f t="shared" si="1150"/>
        <v/>
      </c>
      <c r="AF197" s="55" t="str">
        <f t="shared" si="1150"/>
        <v/>
      </c>
      <c r="AG197" s="55" t="str">
        <f t="shared" si="1150"/>
        <v/>
      </c>
      <c r="AH197" s="55" t="str">
        <f t="shared" si="1150"/>
        <v/>
      </c>
      <c r="AI197" s="55" t="str">
        <f t="shared" si="1150"/>
        <v/>
      </c>
      <c r="AJ197" s="55" t="str">
        <f t="shared" si="1150"/>
        <v/>
      </c>
      <c r="AK197" s="55" t="str">
        <f t="shared" si="1150"/>
        <v/>
      </c>
      <c r="AL197" s="55" t="str">
        <f t="shared" si="1150"/>
        <v/>
      </c>
      <c r="AM197" s="55" t="str">
        <f t="shared" si="1150"/>
        <v/>
      </c>
      <c r="AN197" s="55" t="str">
        <f t="shared" si="1150"/>
        <v/>
      </c>
      <c r="AO197" s="55" t="str">
        <f t="shared" si="1150"/>
        <v/>
      </c>
      <c r="AP197" s="55" t="str">
        <f t="shared" si="1150"/>
        <v/>
      </c>
      <c r="AQ197" s="55" t="str">
        <f t="shared" si="1150"/>
        <v/>
      </c>
      <c r="AR197" s="55" t="str">
        <f t="shared" si="1150"/>
        <v/>
      </c>
      <c r="AS197" s="55" t="str">
        <f t="shared" si="1150"/>
        <v/>
      </c>
      <c r="AT197" s="55" t="str">
        <f t="shared" si="1150"/>
        <v/>
      </c>
      <c r="AU197" s="55" t="str">
        <f t="shared" si="1150"/>
        <v/>
      </c>
      <c r="AV197" s="55" t="str">
        <f t="shared" si="1150"/>
        <v/>
      </c>
      <c r="AW197" s="55" t="str">
        <f t="shared" si="1150"/>
        <v/>
      </c>
      <c r="AX197" s="55" t="str">
        <f t="shared" si="1150"/>
        <v/>
      </c>
      <c r="AY197" s="55" t="str">
        <f t="shared" si="1150"/>
        <v/>
      </c>
      <c r="AZ197" s="55" t="str">
        <f t="shared" si="1150"/>
        <v/>
      </c>
      <c r="BA197" s="55" t="str">
        <f t="shared" si="1150"/>
        <v/>
      </c>
      <c r="BB197" s="55" t="str">
        <f t="shared" si="1150"/>
        <v/>
      </c>
      <c r="BC197" s="55" t="str">
        <f t="shared" si="1150"/>
        <v/>
      </c>
      <c r="BD197" s="55" t="str">
        <f t="shared" si="1150"/>
        <v/>
      </c>
      <c r="BE197" s="55" t="str">
        <f t="shared" si="1150"/>
        <v/>
      </c>
      <c r="BF197" s="55" t="str">
        <f t="shared" si="1150"/>
        <v/>
      </c>
      <c r="BG197" s="55" t="str">
        <f t="shared" si="1150"/>
        <v/>
      </c>
      <c r="BH197" s="55" t="str">
        <f t="shared" si="1150"/>
        <v/>
      </c>
      <c r="BI197" s="55" t="str">
        <f t="shared" si="1150"/>
        <v/>
      </c>
      <c r="BJ197" s="55" t="str">
        <f t="shared" si="1150"/>
        <v/>
      </c>
      <c r="BK197" s="55" t="str">
        <f t="shared" si="1150"/>
        <v/>
      </c>
      <c r="BL197" s="55" t="str">
        <f t="shared" si="1150"/>
        <v/>
      </c>
      <c r="BM197" s="55" t="str">
        <f t="shared" si="1150"/>
        <v/>
      </c>
      <c r="BN197" s="55" t="str">
        <f t="shared" si="1150"/>
        <v/>
      </c>
      <c r="BO197" s="55" t="str">
        <f t="shared" si="1150"/>
        <v/>
      </c>
      <c r="BP197" s="55" t="str">
        <f t="shared" si="1150"/>
        <v/>
      </c>
      <c r="BQ197" s="55" t="str">
        <f t="shared" ref="BQ197:CO197" si="1151">IFERROR(IF($Y$2="DAILY",BP197+1,""),"")</f>
        <v/>
      </c>
      <c r="BR197" s="55" t="str">
        <f t="shared" si="1151"/>
        <v/>
      </c>
      <c r="BS197" s="55" t="str">
        <f t="shared" si="1151"/>
        <v/>
      </c>
      <c r="BT197" s="55" t="str">
        <f t="shared" si="1151"/>
        <v/>
      </c>
      <c r="BU197" s="55" t="str">
        <f t="shared" si="1151"/>
        <v/>
      </c>
      <c r="BV197" s="55" t="str">
        <f t="shared" si="1151"/>
        <v/>
      </c>
      <c r="BW197" s="55" t="str">
        <f t="shared" si="1151"/>
        <v/>
      </c>
      <c r="BX197" s="55" t="str">
        <f t="shared" si="1151"/>
        <v/>
      </c>
      <c r="BY197" s="55" t="str">
        <f t="shared" si="1151"/>
        <v/>
      </c>
      <c r="BZ197" s="55" t="str">
        <f t="shared" si="1151"/>
        <v/>
      </c>
      <c r="CA197" s="55" t="str">
        <f t="shared" si="1151"/>
        <v/>
      </c>
      <c r="CB197" s="55" t="str">
        <f t="shared" si="1151"/>
        <v/>
      </c>
      <c r="CC197" s="55" t="str">
        <f t="shared" si="1151"/>
        <v/>
      </c>
      <c r="CD197" s="55" t="str">
        <f t="shared" si="1151"/>
        <v/>
      </c>
      <c r="CE197" s="55" t="str">
        <f t="shared" si="1151"/>
        <v/>
      </c>
      <c r="CF197" s="55" t="str">
        <f t="shared" si="1151"/>
        <v/>
      </c>
      <c r="CG197" s="55" t="str">
        <f t="shared" si="1151"/>
        <v/>
      </c>
      <c r="CH197" s="55" t="str">
        <f t="shared" si="1151"/>
        <v/>
      </c>
      <c r="CI197" s="55" t="str">
        <f t="shared" si="1151"/>
        <v/>
      </c>
      <c r="CJ197" s="55" t="str">
        <f t="shared" si="1151"/>
        <v/>
      </c>
      <c r="CK197" s="55" t="str">
        <f t="shared" si="1151"/>
        <v/>
      </c>
      <c r="CL197" s="55" t="str">
        <f t="shared" si="1151"/>
        <v/>
      </c>
      <c r="CM197" s="55" t="str">
        <f t="shared" si="1151"/>
        <v/>
      </c>
      <c r="CN197" s="55" t="str">
        <f t="shared" si="1151"/>
        <v/>
      </c>
      <c r="CO197" s="55" t="str">
        <f t="shared" si="1151"/>
        <v/>
      </c>
      <c r="CP197" s="56" t="str">
        <f>IFERROR(IF($Y$2="DAILY",DATE(B195,1,1)-WEEKDAY(DATE(B195,1,1))+39*7,DATE(CR197,1,1)-WEEKDAY(DATE(CR197,1,1))+39*7),"")</f>
        <v/>
      </c>
      <c r="CQ197" s="3"/>
      <c r="CR197" s="3" t="str">
        <f>B47</f>
        <v/>
      </c>
    </row>
    <row r="198" spans="1:96" ht="21" customHeight="1" x14ac:dyDescent="0.25">
      <c r="A198" s="48"/>
      <c r="B198" s="49"/>
      <c r="C198" s="57">
        <f t="shared" ref="C198" si="1152">IF($Y$2="DAILY",4,"")</f>
        <v>4</v>
      </c>
      <c r="D198" s="54" t="str">
        <f t="shared" si="1146"/>
        <v/>
      </c>
      <c r="E198" s="55" t="str">
        <f t="shared" ref="E198:BP198" si="1153">IFERROR(IF($Y$2="DAILY",D198+1,""),"")</f>
        <v/>
      </c>
      <c r="F198" s="55" t="str">
        <f t="shared" si="1153"/>
        <v/>
      </c>
      <c r="G198" s="55" t="str">
        <f t="shared" si="1153"/>
        <v/>
      </c>
      <c r="H198" s="55" t="str">
        <f t="shared" si="1153"/>
        <v/>
      </c>
      <c r="I198" s="55" t="str">
        <f t="shared" si="1153"/>
        <v/>
      </c>
      <c r="J198" s="55" t="str">
        <f t="shared" si="1153"/>
        <v/>
      </c>
      <c r="K198" s="55" t="str">
        <f t="shared" si="1153"/>
        <v/>
      </c>
      <c r="L198" s="55" t="str">
        <f t="shared" si="1153"/>
        <v/>
      </c>
      <c r="M198" s="55" t="str">
        <f t="shared" si="1153"/>
        <v/>
      </c>
      <c r="N198" s="55" t="str">
        <f t="shared" si="1153"/>
        <v/>
      </c>
      <c r="O198" s="55" t="str">
        <f t="shared" si="1153"/>
        <v/>
      </c>
      <c r="P198" s="55" t="str">
        <f t="shared" si="1153"/>
        <v/>
      </c>
      <c r="Q198" s="55" t="str">
        <f t="shared" si="1153"/>
        <v/>
      </c>
      <c r="R198" s="55" t="str">
        <f t="shared" si="1153"/>
        <v/>
      </c>
      <c r="S198" s="55" t="str">
        <f t="shared" si="1153"/>
        <v/>
      </c>
      <c r="T198" s="55" t="str">
        <f t="shared" si="1153"/>
        <v/>
      </c>
      <c r="U198" s="55" t="str">
        <f t="shared" si="1153"/>
        <v/>
      </c>
      <c r="V198" s="55" t="str">
        <f t="shared" si="1153"/>
        <v/>
      </c>
      <c r="W198" s="55" t="str">
        <f t="shared" si="1153"/>
        <v/>
      </c>
      <c r="X198" s="55" t="str">
        <f t="shared" si="1153"/>
        <v/>
      </c>
      <c r="Y198" s="55" t="str">
        <f t="shared" si="1153"/>
        <v/>
      </c>
      <c r="Z198" s="55" t="str">
        <f t="shared" si="1153"/>
        <v/>
      </c>
      <c r="AA198" s="55" t="str">
        <f t="shared" si="1153"/>
        <v/>
      </c>
      <c r="AB198" s="55" t="str">
        <f t="shared" si="1153"/>
        <v/>
      </c>
      <c r="AC198" s="55" t="str">
        <f t="shared" si="1153"/>
        <v/>
      </c>
      <c r="AD198" s="55" t="str">
        <f t="shared" si="1153"/>
        <v/>
      </c>
      <c r="AE198" s="55" t="str">
        <f t="shared" si="1153"/>
        <v/>
      </c>
      <c r="AF198" s="55" t="str">
        <f t="shared" si="1153"/>
        <v/>
      </c>
      <c r="AG198" s="55" t="str">
        <f t="shared" si="1153"/>
        <v/>
      </c>
      <c r="AH198" s="55" t="str">
        <f t="shared" si="1153"/>
        <v/>
      </c>
      <c r="AI198" s="55" t="str">
        <f t="shared" si="1153"/>
        <v/>
      </c>
      <c r="AJ198" s="55" t="str">
        <f t="shared" si="1153"/>
        <v/>
      </c>
      <c r="AK198" s="55" t="str">
        <f t="shared" si="1153"/>
        <v/>
      </c>
      <c r="AL198" s="55" t="str">
        <f t="shared" si="1153"/>
        <v/>
      </c>
      <c r="AM198" s="55" t="str">
        <f t="shared" si="1153"/>
        <v/>
      </c>
      <c r="AN198" s="55" t="str">
        <f t="shared" si="1153"/>
        <v/>
      </c>
      <c r="AO198" s="55" t="str">
        <f t="shared" si="1153"/>
        <v/>
      </c>
      <c r="AP198" s="55" t="str">
        <f t="shared" si="1153"/>
        <v/>
      </c>
      <c r="AQ198" s="55" t="str">
        <f t="shared" si="1153"/>
        <v/>
      </c>
      <c r="AR198" s="55" t="str">
        <f t="shared" si="1153"/>
        <v/>
      </c>
      <c r="AS198" s="55" t="str">
        <f t="shared" si="1153"/>
        <v/>
      </c>
      <c r="AT198" s="55" t="str">
        <f t="shared" si="1153"/>
        <v/>
      </c>
      <c r="AU198" s="55" t="str">
        <f t="shared" si="1153"/>
        <v/>
      </c>
      <c r="AV198" s="55" t="str">
        <f t="shared" si="1153"/>
        <v/>
      </c>
      <c r="AW198" s="55" t="str">
        <f t="shared" si="1153"/>
        <v/>
      </c>
      <c r="AX198" s="55" t="str">
        <f t="shared" si="1153"/>
        <v/>
      </c>
      <c r="AY198" s="55" t="str">
        <f t="shared" si="1153"/>
        <v/>
      </c>
      <c r="AZ198" s="55" t="str">
        <f t="shared" si="1153"/>
        <v/>
      </c>
      <c r="BA198" s="55" t="str">
        <f t="shared" si="1153"/>
        <v/>
      </c>
      <c r="BB198" s="55" t="str">
        <f t="shared" si="1153"/>
        <v/>
      </c>
      <c r="BC198" s="55" t="str">
        <f t="shared" si="1153"/>
        <v/>
      </c>
      <c r="BD198" s="55" t="str">
        <f t="shared" si="1153"/>
        <v/>
      </c>
      <c r="BE198" s="55" t="str">
        <f t="shared" si="1153"/>
        <v/>
      </c>
      <c r="BF198" s="55" t="str">
        <f t="shared" si="1153"/>
        <v/>
      </c>
      <c r="BG198" s="55" t="str">
        <f t="shared" si="1153"/>
        <v/>
      </c>
      <c r="BH198" s="55" t="str">
        <f t="shared" si="1153"/>
        <v/>
      </c>
      <c r="BI198" s="55" t="str">
        <f t="shared" si="1153"/>
        <v/>
      </c>
      <c r="BJ198" s="55" t="str">
        <f t="shared" si="1153"/>
        <v/>
      </c>
      <c r="BK198" s="55" t="str">
        <f t="shared" si="1153"/>
        <v/>
      </c>
      <c r="BL198" s="55" t="str">
        <f t="shared" si="1153"/>
        <v/>
      </c>
      <c r="BM198" s="55" t="str">
        <f t="shared" si="1153"/>
        <v/>
      </c>
      <c r="BN198" s="55" t="str">
        <f t="shared" si="1153"/>
        <v/>
      </c>
      <c r="BO198" s="55" t="str">
        <f t="shared" si="1153"/>
        <v/>
      </c>
      <c r="BP198" s="55" t="str">
        <f t="shared" si="1153"/>
        <v/>
      </c>
      <c r="BQ198" s="55" t="str">
        <f t="shared" ref="BQ198:CO198" si="1154">IFERROR(IF($Y$2="DAILY",BP198+1,""),"")</f>
        <v/>
      </c>
      <c r="BR198" s="55" t="str">
        <f t="shared" si="1154"/>
        <v/>
      </c>
      <c r="BS198" s="55" t="str">
        <f t="shared" si="1154"/>
        <v/>
      </c>
      <c r="BT198" s="55" t="str">
        <f t="shared" si="1154"/>
        <v/>
      </c>
      <c r="BU198" s="55" t="str">
        <f t="shared" si="1154"/>
        <v/>
      </c>
      <c r="BV198" s="55" t="str">
        <f t="shared" si="1154"/>
        <v/>
      </c>
      <c r="BW198" s="55" t="str">
        <f t="shared" si="1154"/>
        <v/>
      </c>
      <c r="BX198" s="55" t="str">
        <f t="shared" si="1154"/>
        <v/>
      </c>
      <c r="BY198" s="55" t="str">
        <f t="shared" si="1154"/>
        <v/>
      </c>
      <c r="BZ198" s="55" t="str">
        <f t="shared" si="1154"/>
        <v/>
      </c>
      <c r="CA198" s="55" t="str">
        <f t="shared" si="1154"/>
        <v/>
      </c>
      <c r="CB198" s="55" t="str">
        <f t="shared" si="1154"/>
        <v/>
      </c>
      <c r="CC198" s="55" t="str">
        <f t="shared" si="1154"/>
        <v/>
      </c>
      <c r="CD198" s="55" t="str">
        <f t="shared" si="1154"/>
        <v/>
      </c>
      <c r="CE198" s="55" t="str">
        <f t="shared" si="1154"/>
        <v/>
      </c>
      <c r="CF198" s="55" t="str">
        <f t="shared" si="1154"/>
        <v/>
      </c>
      <c r="CG198" s="55" t="str">
        <f t="shared" si="1154"/>
        <v/>
      </c>
      <c r="CH198" s="55" t="str">
        <f t="shared" si="1154"/>
        <v/>
      </c>
      <c r="CI198" s="55" t="str">
        <f t="shared" si="1154"/>
        <v/>
      </c>
      <c r="CJ198" s="55" t="str">
        <f t="shared" si="1154"/>
        <v/>
      </c>
      <c r="CK198" s="55" t="str">
        <f t="shared" si="1154"/>
        <v/>
      </c>
      <c r="CL198" s="55" t="str">
        <f t="shared" si="1154"/>
        <v/>
      </c>
      <c r="CM198" s="55" t="str">
        <f t="shared" si="1154"/>
        <v/>
      </c>
      <c r="CN198" s="55" t="str">
        <f t="shared" si="1154"/>
        <v/>
      </c>
      <c r="CO198" s="55" t="str">
        <f t="shared" si="1154"/>
        <v/>
      </c>
      <c r="CP198" s="56" t="str">
        <f>IFERROR(IF($Y$2="DAILY",DATE(B195,1,1)-WEEKDAY(DATE(B195,1,1))+52*7,DATE(CR198,1,1)-WEEKDAY(DATE(CR198,1,1))+52*7),"")</f>
        <v/>
      </c>
      <c r="CQ198" s="3"/>
      <c r="CR198" s="3" t="str">
        <f>B47</f>
        <v/>
      </c>
    </row>
    <row r="199" spans="1:96" ht="21" customHeight="1" x14ac:dyDescent="0.25">
      <c r="A199" s="48"/>
      <c r="B199" s="49"/>
      <c r="C199" s="58"/>
      <c r="D199" s="54" t="str">
        <f>IFERROR(IF($Y$2="DAILY",IF(AND(MONTH(DATE(B195,2,29))=2,WEEKDAY(DATE(B195,1,1))=7),DATE(B195,12,24),""),""),"")</f>
        <v/>
      </c>
      <c r="E199" s="55" t="str">
        <f>IFERROR(IF($Y$2="DAILY",IF(AND(MONTH(DATE(B195,2,29))=2,WEEKDAY(DATE(B195,1,1))=7),DATE(B195,12,25),""),""),"")</f>
        <v/>
      </c>
      <c r="F199" s="55" t="str">
        <f>IFERROR(IF($Y$2="DAILY",IF(AND(MONTH(DATE(B195,2,29))=2,WEEKDAY(DATE(B195,1,1))=7),DATE(B195,12,26),""),""),"")</f>
        <v/>
      </c>
      <c r="G199" s="55" t="str">
        <f>IFERROR(IF($Y$2="DAILY",IF(AND(MONTH(DATE(B195,2,29))=2,WEEKDAY(DATE(B195,1,1))=7),DATE(B195,12,27),""),""),"")</f>
        <v/>
      </c>
      <c r="H199" s="55" t="str">
        <f>IFERROR(IF($Y$2="DAILY",IF(AND(MONTH(DATE(B195,2,29))=2,WEEKDAY(DATE(B195,1,1))=7),DATE(B195,12,28),""),""),"")</f>
        <v/>
      </c>
      <c r="I199" s="55" t="str">
        <f>IFERROR(IF($Y$2="DAILY",IF(AND(MONTH(DATE(B195,2,29))=2,WEEKDAY(DATE(B195,1,1))=7),DATE(B195,12,29),""),""),"")</f>
        <v/>
      </c>
      <c r="J199" s="55" t="str">
        <f>IFERROR(IF($Y$2="DAILY",IF(AND(MONTH(DATE(B195,2,29))=2,WEEKDAY(DATE(B195,1,1))=7),DATE(B195,12,30),""),""),"")</f>
        <v/>
      </c>
      <c r="K199" s="55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56"/>
      <c r="CQ199" s="3"/>
      <c r="CR199" s="3" t="str">
        <f>B47</f>
        <v/>
      </c>
    </row>
    <row r="200" spans="1:96" ht="21" customHeight="1" x14ac:dyDescent="0.25">
      <c r="A200" s="48" t="str">
        <f>IFERROR(IF($Y$2="DAILY","37-38",""),"")</f>
        <v>37-38</v>
      </c>
      <c r="B200" s="49" t="str">
        <f>IFERROR(IF($Y$2="DAILY",$B$10+38,""),"")</f>
        <v/>
      </c>
      <c r="C200" s="57">
        <f t="shared" ref="C200" si="1155">IF($Y$2="DAILY",1,"")</f>
        <v>1</v>
      </c>
      <c r="D200" s="54" t="str">
        <f>IFERROR(IF($Y$2="DAILY",DATE(B200,1,1)-WEEKDAY(DATE(B200,1,1),1)+1,""),"")</f>
        <v/>
      </c>
      <c r="E200" s="55" t="str">
        <f>IFERROR(IF($Y$2="DAILY",DATE(B200,1,1)-WEEKDAY(DATE(B200,1,1),1)+2,""),"")</f>
        <v/>
      </c>
      <c r="F200" s="55" t="str">
        <f>IFERROR(IF($Y$2="DAILY",DATE(B200,1,1)-WEEKDAY(DATE(B200,1,1),1)+3,""),"")</f>
        <v/>
      </c>
      <c r="G200" s="55" t="str">
        <f>IFERROR(IF($Y$2="DAILY",DATE(B200,1,1)-WEEKDAY(DATE(B200,1,1),1)+4,""),"")</f>
        <v/>
      </c>
      <c r="H200" s="55" t="str">
        <f>IFERROR(IF($Y$2="DAILY",DATE(B200,1,1)-WEEKDAY(DATE(B200,1,1),1)+5,""),"")</f>
        <v/>
      </c>
      <c r="I200" s="55" t="str">
        <f>IFERROR(IF($Y$2="DAILY",DATE(B200,1,1)-WEEKDAY(DATE(B200,1,1),1)+6,""),"")</f>
        <v/>
      </c>
      <c r="J200" s="55" t="str">
        <f>IFERROR(IF($Y$2="DAILY",DATE(B200,1,1)-WEEKDAY(DATE(B200,1,1),1)+7,""),"")</f>
        <v/>
      </c>
      <c r="K200" s="55" t="str">
        <f t="shared" ref="K200:BV200" si="1156">IFERROR(IF($Y$2="DAILY",J200+1,""),"")</f>
        <v/>
      </c>
      <c r="L200" s="55" t="str">
        <f t="shared" si="1156"/>
        <v/>
      </c>
      <c r="M200" s="55" t="str">
        <f t="shared" si="1156"/>
        <v/>
      </c>
      <c r="N200" s="55" t="str">
        <f t="shared" si="1156"/>
        <v/>
      </c>
      <c r="O200" s="55" t="str">
        <f t="shared" si="1156"/>
        <v/>
      </c>
      <c r="P200" s="55" t="str">
        <f t="shared" si="1156"/>
        <v/>
      </c>
      <c r="Q200" s="55" t="str">
        <f t="shared" si="1156"/>
        <v/>
      </c>
      <c r="R200" s="55" t="str">
        <f t="shared" si="1156"/>
        <v/>
      </c>
      <c r="S200" s="55" t="str">
        <f t="shared" si="1156"/>
        <v/>
      </c>
      <c r="T200" s="55" t="str">
        <f t="shared" si="1156"/>
        <v/>
      </c>
      <c r="U200" s="55" t="str">
        <f t="shared" si="1156"/>
        <v/>
      </c>
      <c r="V200" s="55" t="str">
        <f t="shared" si="1156"/>
        <v/>
      </c>
      <c r="W200" s="55" t="str">
        <f t="shared" si="1156"/>
        <v/>
      </c>
      <c r="X200" s="55" t="str">
        <f t="shared" si="1156"/>
        <v/>
      </c>
      <c r="Y200" s="55" t="str">
        <f t="shared" si="1156"/>
        <v/>
      </c>
      <c r="Z200" s="55" t="str">
        <f t="shared" si="1156"/>
        <v/>
      </c>
      <c r="AA200" s="55" t="str">
        <f t="shared" si="1156"/>
        <v/>
      </c>
      <c r="AB200" s="55" t="str">
        <f t="shared" si="1156"/>
        <v/>
      </c>
      <c r="AC200" s="55" t="str">
        <f t="shared" si="1156"/>
        <v/>
      </c>
      <c r="AD200" s="55" t="str">
        <f t="shared" si="1156"/>
        <v/>
      </c>
      <c r="AE200" s="55" t="str">
        <f t="shared" si="1156"/>
        <v/>
      </c>
      <c r="AF200" s="55" t="str">
        <f t="shared" si="1156"/>
        <v/>
      </c>
      <c r="AG200" s="55" t="str">
        <f t="shared" si="1156"/>
        <v/>
      </c>
      <c r="AH200" s="55" t="str">
        <f t="shared" si="1156"/>
        <v/>
      </c>
      <c r="AI200" s="55" t="str">
        <f t="shared" si="1156"/>
        <v/>
      </c>
      <c r="AJ200" s="55" t="str">
        <f t="shared" si="1156"/>
        <v/>
      </c>
      <c r="AK200" s="55" t="str">
        <f t="shared" si="1156"/>
        <v/>
      </c>
      <c r="AL200" s="55" t="str">
        <f t="shared" si="1156"/>
        <v/>
      </c>
      <c r="AM200" s="55" t="str">
        <f t="shared" si="1156"/>
        <v/>
      </c>
      <c r="AN200" s="55" t="str">
        <f t="shared" si="1156"/>
        <v/>
      </c>
      <c r="AO200" s="55" t="str">
        <f t="shared" si="1156"/>
        <v/>
      </c>
      <c r="AP200" s="55" t="str">
        <f t="shared" si="1156"/>
        <v/>
      </c>
      <c r="AQ200" s="55" t="str">
        <f t="shared" si="1156"/>
        <v/>
      </c>
      <c r="AR200" s="55" t="str">
        <f t="shared" si="1156"/>
        <v/>
      </c>
      <c r="AS200" s="55" t="str">
        <f t="shared" si="1156"/>
        <v/>
      </c>
      <c r="AT200" s="55" t="str">
        <f t="shared" si="1156"/>
        <v/>
      </c>
      <c r="AU200" s="55" t="str">
        <f t="shared" si="1156"/>
        <v/>
      </c>
      <c r="AV200" s="55" t="str">
        <f t="shared" si="1156"/>
        <v/>
      </c>
      <c r="AW200" s="55" t="str">
        <f t="shared" si="1156"/>
        <v/>
      </c>
      <c r="AX200" s="55" t="str">
        <f t="shared" si="1156"/>
        <v/>
      </c>
      <c r="AY200" s="55" t="str">
        <f t="shared" si="1156"/>
        <v/>
      </c>
      <c r="AZ200" s="55" t="str">
        <f t="shared" si="1156"/>
        <v/>
      </c>
      <c r="BA200" s="55" t="str">
        <f t="shared" si="1156"/>
        <v/>
      </c>
      <c r="BB200" s="55" t="str">
        <f t="shared" si="1156"/>
        <v/>
      </c>
      <c r="BC200" s="55" t="str">
        <f t="shared" si="1156"/>
        <v/>
      </c>
      <c r="BD200" s="55" t="str">
        <f t="shared" si="1156"/>
        <v/>
      </c>
      <c r="BE200" s="55" t="str">
        <f t="shared" si="1156"/>
        <v/>
      </c>
      <c r="BF200" s="55" t="str">
        <f t="shared" si="1156"/>
        <v/>
      </c>
      <c r="BG200" s="55" t="str">
        <f t="shared" si="1156"/>
        <v/>
      </c>
      <c r="BH200" s="55" t="str">
        <f t="shared" si="1156"/>
        <v/>
      </c>
      <c r="BI200" s="55" t="str">
        <f t="shared" si="1156"/>
        <v/>
      </c>
      <c r="BJ200" s="55" t="str">
        <f t="shared" si="1156"/>
        <v/>
      </c>
      <c r="BK200" s="55" t="str">
        <f t="shared" si="1156"/>
        <v/>
      </c>
      <c r="BL200" s="55" t="str">
        <f t="shared" si="1156"/>
        <v/>
      </c>
      <c r="BM200" s="55" t="str">
        <f t="shared" si="1156"/>
        <v/>
      </c>
      <c r="BN200" s="55" t="str">
        <f t="shared" si="1156"/>
        <v/>
      </c>
      <c r="BO200" s="55" t="str">
        <f t="shared" si="1156"/>
        <v/>
      </c>
      <c r="BP200" s="55" t="str">
        <f t="shared" si="1156"/>
        <v/>
      </c>
      <c r="BQ200" s="55" t="str">
        <f t="shared" si="1156"/>
        <v/>
      </c>
      <c r="BR200" s="55" t="str">
        <f t="shared" si="1156"/>
        <v/>
      </c>
      <c r="BS200" s="55" t="str">
        <f t="shared" si="1156"/>
        <v/>
      </c>
      <c r="BT200" s="55" t="str">
        <f t="shared" si="1156"/>
        <v/>
      </c>
      <c r="BU200" s="55" t="str">
        <f t="shared" si="1156"/>
        <v/>
      </c>
      <c r="BV200" s="55" t="str">
        <f t="shared" si="1156"/>
        <v/>
      </c>
      <c r="BW200" s="55" t="str">
        <f t="shared" ref="BW200:CO200" si="1157">IFERROR(IF($Y$2="DAILY",BV200+1,""),"")</f>
        <v/>
      </c>
      <c r="BX200" s="55" t="str">
        <f t="shared" si="1157"/>
        <v/>
      </c>
      <c r="BY200" s="55" t="str">
        <f t="shared" si="1157"/>
        <v/>
      </c>
      <c r="BZ200" s="55" t="str">
        <f t="shared" si="1157"/>
        <v/>
      </c>
      <c r="CA200" s="55" t="str">
        <f t="shared" si="1157"/>
        <v/>
      </c>
      <c r="CB200" s="55" t="str">
        <f t="shared" si="1157"/>
        <v/>
      </c>
      <c r="CC200" s="55" t="str">
        <f t="shared" si="1157"/>
        <v/>
      </c>
      <c r="CD200" s="55" t="str">
        <f t="shared" si="1157"/>
        <v/>
      </c>
      <c r="CE200" s="55" t="str">
        <f t="shared" si="1157"/>
        <v/>
      </c>
      <c r="CF200" s="55" t="str">
        <f t="shared" si="1157"/>
        <v/>
      </c>
      <c r="CG200" s="55" t="str">
        <f t="shared" si="1157"/>
        <v/>
      </c>
      <c r="CH200" s="55" t="str">
        <f t="shared" si="1157"/>
        <v/>
      </c>
      <c r="CI200" s="55" t="str">
        <f t="shared" si="1157"/>
        <v/>
      </c>
      <c r="CJ200" s="55" t="str">
        <f t="shared" si="1157"/>
        <v/>
      </c>
      <c r="CK200" s="55" t="str">
        <f t="shared" si="1157"/>
        <v/>
      </c>
      <c r="CL200" s="55" t="str">
        <f t="shared" si="1157"/>
        <v/>
      </c>
      <c r="CM200" s="55" t="str">
        <f t="shared" si="1157"/>
        <v/>
      </c>
      <c r="CN200" s="55" t="str">
        <f t="shared" si="1157"/>
        <v/>
      </c>
      <c r="CO200" s="55" t="str">
        <f t="shared" si="1157"/>
        <v/>
      </c>
      <c r="CP200" s="56" t="str">
        <f>IFERROR(IF($Y$2="DAILY",DATE(B200,1,1)-WEEKDAY(DATE(B200,1,1))+13*7,DATE(CR200,1,1)-WEEKDAY(DATE(CR200,1,1))+13*7),"")</f>
        <v/>
      </c>
      <c r="CQ200" s="3"/>
      <c r="CR200" s="3" t="str">
        <f>B48</f>
        <v/>
      </c>
    </row>
    <row r="201" spans="1:96" ht="21" customHeight="1" x14ac:dyDescent="0.25">
      <c r="A201" s="48"/>
      <c r="B201" s="61"/>
      <c r="C201" s="57">
        <f t="shared" ref="C201" si="1158">IF($Y$2="DAILY",2,"")</f>
        <v>2</v>
      </c>
      <c r="D201" s="54" t="str">
        <f t="shared" ref="D201:D203" si="1159">IFERROR(IF($Y$2="DAILY",CP200+1,""),"")</f>
        <v/>
      </c>
      <c r="E201" s="55" t="str">
        <f t="shared" ref="E201:BP201" si="1160">IFERROR(IF($Y$2="DAILY",D201+1,""),"")</f>
        <v/>
      </c>
      <c r="F201" s="55" t="str">
        <f t="shared" si="1160"/>
        <v/>
      </c>
      <c r="G201" s="55" t="str">
        <f t="shared" si="1160"/>
        <v/>
      </c>
      <c r="H201" s="55" t="str">
        <f t="shared" si="1160"/>
        <v/>
      </c>
      <c r="I201" s="55" t="str">
        <f t="shared" si="1160"/>
        <v/>
      </c>
      <c r="J201" s="55" t="str">
        <f t="shared" si="1160"/>
        <v/>
      </c>
      <c r="K201" s="55" t="str">
        <f t="shared" si="1160"/>
        <v/>
      </c>
      <c r="L201" s="55" t="str">
        <f t="shared" si="1160"/>
        <v/>
      </c>
      <c r="M201" s="55" t="str">
        <f t="shared" si="1160"/>
        <v/>
      </c>
      <c r="N201" s="55" t="str">
        <f t="shared" si="1160"/>
        <v/>
      </c>
      <c r="O201" s="55" t="str">
        <f t="shared" si="1160"/>
        <v/>
      </c>
      <c r="P201" s="55" t="str">
        <f t="shared" si="1160"/>
        <v/>
      </c>
      <c r="Q201" s="55" t="str">
        <f t="shared" si="1160"/>
        <v/>
      </c>
      <c r="R201" s="55" t="str">
        <f t="shared" si="1160"/>
        <v/>
      </c>
      <c r="S201" s="55" t="str">
        <f t="shared" si="1160"/>
        <v/>
      </c>
      <c r="T201" s="55" t="str">
        <f t="shared" si="1160"/>
        <v/>
      </c>
      <c r="U201" s="55" t="str">
        <f t="shared" si="1160"/>
        <v/>
      </c>
      <c r="V201" s="55" t="str">
        <f t="shared" si="1160"/>
        <v/>
      </c>
      <c r="W201" s="55" t="str">
        <f t="shared" si="1160"/>
        <v/>
      </c>
      <c r="X201" s="55" t="str">
        <f t="shared" si="1160"/>
        <v/>
      </c>
      <c r="Y201" s="55" t="str">
        <f t="shared" si="1160"/>
        <v/>
      </c>
      <c r="Z201" s="55" t="str">
        <f t="shared" si="1160"/>
        <v/>
      </c>
      <c r="AA201" s="55" t="str">
        <f t="shared" si="1160"/>
        <v/>
      </c>
      <c r="AB201" s="55" t="str">
        <f t="shared" si="1160"/>
        <v/>
      </c>
      <c r="AC201" s="55" t="str">
        <f t="shared" si="1160"/>
        <v/>
      </c>
      <c r="AD201" s="55" t="str">
        <f t="shared" si="1160"/>
        <v/>
      </c>
      <c r="AE201" s="55" t="str">
        <f t="shared" si="1160"/>
        <v/>
      </c>
      <c r="AF201" s="55" t="str">
        <f t="shared" si="1160"/>
        <v/>
      </c>
      <c r="AG201" s="55" t="str">
        <f t="shared" si="1160"/>
        <v/>
      </c>
      <c r="AH201" s="55" t="str">
        <f t="shared" si="1160"/>
        <v/>
      </c>
      <c r="AI201" s="55" t="str">
        <f t="shared" si="1160"/>
        <v/>
      </c>
      <c r="AJ201" s="55" t="str">
        <f t="shared" si="1160"/>
        <v/>
      </c>
      <c r="AK201" s="55" t="str">
        <f t="shared" si="1160"/>
        <v/>
      </c>
      <c r="AL201" s="55" t="str">
        <f t="shared" si="1160"/>
        <v/>
      </c>
      <c r="AM201" s="55" t="str">
        <f t="shared" si="1160"/>
        <v/>
      </c>
      <c r="AN201" s="55" t="str">
        <f t="shared" si="1160"/>
        <v/>
      </c>
      <c r="AO201" s="55" t="str">
        <f t="shared" si="1160"/>
        <v/>
      </c>
      <c r="AP201" s="55" t="str">
        <f t="shared" si="1160"/>
        <v/>
      </c>
      <c r="AQ201" s="55" t="str">
        <f t="shared" si="1160"/>
        <v/>
      </c>
      <c r="AR201" s="55" t="str">
        <f t="shared" si="1160"/>
        <v/>
      </c>
      <c r="AS201" s="55" t="str">
        <f t="shared" si="1160"/>
        <v/>
      </c>
      <c r="AT201" s="55" t="str">
        <f t="shared" si="1160"/>
        <v/>
      </c>
      <c r="AU201" s="55" t="str">
        <f t="shared" si="1160"/>
        <v/>
      </c>
      <c r="AV201" s="55" t="str">
        <f t="shared" si="1160"/>
        <v/>
      </c>
      <c r="AW201" s="55" t="str">
        <f t="shared" si="1160"/>
        <v/>
      </c>
      <c r="AX201" s="55" t="str">
        <f t="shared" si="1160"/>
        <v/>
      </c>
      <c r="AY201" s="55" t="str">
        <f t="shared" si="1160"/>
        <v/>
      </c>
      <c r="AZ201" s="55" t="str">
        <f t="shared" si="1160"/>
        <v/>
      </c>
      <c r="BA201" s="55" t="str">
        <f t="shared" si="1160"/>
        <v/>
      </c>
      <c r="BB201" s="55" t="str">
        <f t="shared" si="1160"/>
        <v/>
      </c>
      <c r="BC201" s="55" t="str">
        <f t="shared" si="1160"/>
        <v/>
      </c>
      <c r="BD201" s="55" t="str">
        <f t="shared" si="1160"/>
        <v/>
      </c>
      <c r="BE201" s="55" t="str">
        <f t="shared" si="1160"/>
        <v/>
      </c>
      <c r="BF201" s="55" t="str">
        <f t="shared" si="1160"/>
        <v/>
      </c>
      <c r="BG201" s="55" t="str">
        <f t="shared" si="1160"/>
        <v/>
      </c>
      <c r="BH201" s="55" t="str">
        <f t="shared" si="1160"/>
        <v/>
      </c>
      <c r="BI201" s="55" t="str">
        <f t="shared" si="1160"/>
        <v/>
      </c>
      <c r="BJ201" s="55" t="str">
        <f t="shared" si="1160"/>
        <v/>
      </c>
      <c r="BK201" s="55" t="str">
        <f t="shared" si="1160"/>
        <v/>
      </c>
      <c r="BL201" s="55" t="str">
        <f t="shared" si="1160"/>
        <v/>
      </c>
      <c r="BM201" s="55" t="str">
        <f t="shared" si="1160"/>
        <v/>
      </c>
      <c r="BN201" s="55" t="str">
        <f t="shared" si="1160"/>
        <v/>
      </c>
      <c r="BO201" s="55" t="str">
        <f t="shared" si="1160"/>
        <v/>
      </c>
      <c r="BP201" s="55" t="str">
        <f t="shared" si="1160"/>
        <v/>
      </c>
      <c r="BQ201" s="55" t="str">
        <f t="shared" ref="BQ201:CO201" si="1161">IFERROR(IF($Y$2="DAILY",BP201+1,""),"")</f>
        <v/>
      </c>
      <c r="BR201" s="55" t="str">
        <f t="shared" si="1161"/>
        <v/>
      </c>
      <c r="BS201" s="55" t="str">
        <f t="shared" si="1161"/>
        <v/>
      </c>
      <c r="BT201" s="55" t="str">
        <f t="shared" si="1161"/>
        <v/>
      </c>
      <c r="BU201" s="55" t="str">
        <f t="shared" si="1161"/>
        <v/>
      </c>
      <c r="BV201" s="55" t="str">
        <f t="shared" si="1161"/>
        <v/>
      </c>
      <c r="BW201" s="55" t="str">
        <f t="shared" si="1161"/>
        <v/>
      </c>
      <c r="BX201" s="55" t="str">
        <f t="shared" si="1161"/>
        <v/>
      </c>
      <c r="BY201" s="55" t="str">
        <f t="shared" si="1161"/>
        <v/>
      </c>
      <c r="BZ201" s="55" t="str">
        <f t="shared" si="1161"/>
        <v/>
      </c>
      <c r="CA201" s="55" t="str">
        <f t="shared" si="1161"/>
        <v/>
      </c>
      <c r="CB201" s="55" t="str">
        <f t="shared" si="1161"/>
        <v/>
      </c>
      <c r="CC201" s="55" t="str">
        <f t="shared" si="1161"/>
        <v/>
      </c>
      <c r="CD201" s="55" t="str">
        <f t="shared" si="1161"/>
        <v/>
      </c>
      <c r="CE201" s="55" t="str">
        <f t="shared" si="1161"/>
        <v/>
      </c>
      <c r="CF201" s="55" t="str">
        <f t="shared" si="1161"/>
        <v/>
      </c>
      <c r="CG201" s="55" t="str">
        <f t="shared" si="1161"/>
        <v/>
      </c>
      <c r="CH201" s="55" t="str">
        <f t="shared" si="1161"/>
        <v/>
      </c>
      <c r="CI201" s="55" t="str">
        <f t="shared" si="1161"/>
        <v/>
      </c>
      <c r="CJ201" s="55" t="str">
        <f t="shared" si="1161"/>
        <v/>
      </c>
      <c r="CK201" s="55" t="str">
        <f t="shared" si="1161"/>
        <v/>
      </c>
      <c r="CL201" s="55" t="str">
        <f t="shared" si="1161"/>
        <v/>
      </c>
      <c r="CM201" s="55" t="str">
        <f t="shared" si="1161"/>
        <v/>
      </c>
      <c r="CN201" s="55" t="str">
        <f t="shared" si="1161"/>
        <v/>
      </c>
      <c r="CO201" s="55" t="str">
        <f t="shared" si="1161"/>
        <v/>
      </c>
      <c r="CP201" s="56" t="str">
        <f>IFERROR(IF($Y$2="DAILY",DATE(B200,1,1)-WEEKDAY(DATE(B200,1,1))+26*7,DATE(CR201,1,1)-WEEKDAY(DATE(CR201,1,1))+26*7),"")</f>
        <v/>
      </c>
      <c r="CQ201" s="3"/>
      <c r="CR201" s="3" t="str">
        <f>B48</f>
        <v/>
      </c>
    </row>
    <row r="202" spans="1:96" ht="21" customHeight="1" x14ac:dyDescent="0.25">
      <c r="A202" s="48"/>
      <c r="B202" s="49"/>
      <c r="C202" s="57">
        <f t="shared" ref="C202" si="1162">IF($Y$2="DAILY",3,"")</f>
        <v>3</v>
      </c>
      <c r="D202" s="54" t="str">
        <f t="shared" si="1159"/>
        <v/>
      </c>
      <c r="E202" s="55" t="str">
        <f t="shared" ref="E202:BP202" si="1163">IFERROR(IF($Y$2="DAILY",D202+1,""),"")</f>
        <v/>
      </c>
      <c r="F202" s="55" t="str">
        <f t="shared" si="1163"/>
        <v/>
      </c>
      <c r="G202" s="55" t="str">
        <f t="shared" si="1163"/>
        <v/>
      </c>
      <c r="H202" s="55" t="str">
        <f t="shared" si="1163"/>
        <v/>
      </c>
      <c r="I202" s="55" t="str">
        <f t="shared" si="1163"/>
        <v/>
      </c>
      <c r="J202" s="55" t="str">
        <f t="shared" si="1163"/>
        <v/>
      </c>
      <c r="K202" s="55" t="str">
        <f t="shared" si="1163"/>
        <v/>
      </c>
      <c r="L202" s="55" t="str">
        <f t="shared" si="1163"/>
        <v/>
      </c>
      <c r="M202" s="55" t="str">
        <f t="shared" si="1163"/>
        <v/>
      </c>
      <c r="N202" s="55" t="str">
        <f t="shared" si="1163"/>
        <v/>
      </c>
      <c r="O202" s="55" t="str">
        <f t="shared" si="1163"/>
        <v/>
      </c>
      <c r="P202" s="55" t="str">
        <f t="shared" si="1163"/>
        <v/>
      </c>
      <c r="Q202" s="55" t="str">
        <f t="shared" si="1163"/>
        <v/>
      </c>
      <c r="R202" s="55" t="str">
        <f t="shared" si="1163"/>
        <v/>
      </c>
      <c r="S202" s="55" t="str">
        <f t="shared" si="1163"/>
        <v/>
      </c>
      <c r="T202" s="55" t="str">
        <f t="shared" si="1163"/>
        <v/>
      </c>
      <c r="U202" s="55" t="str">
        <f t="shared" si="1163"/>
        <v/>
      </c>
      <c r="V202" s="55" t="str">
        <f t="shared" si="1163"/>
        <v/>
      </c>
      <c r="W202" s="55" t="str">
        <f t="shared" si="1163"/>
        <v/>
      </c>
      <c r="X202" s="55" t="str">
        <f t="shared" si="1163"/>
        <v/>
      </c>
      <c r="Y202" s="55" t="str">
        <f t="shared" si="1163"/>
        <v/>
      </c>
      <c r="Z202" s="55" t="str">
        <f t="shared" si="1163"/>
        <v/>
      </c>
      <c r="AA202" s="55" t="str">
        <f t="shared" si="1163"/>
        <v/>
      </c>
      <c r="AB202" s="55" t="str">
        <f t="shared" si="1163"/>
        <v/>
      </c>
      <c r="AC202" s="55" t="str">
        <f t="shared" si="1163"/>
        <v/>
      </c>
      <c r="AD202" s="55" t="str">
        <f t="shared" si="1163"/>
        <v/>
      </c>
      <c r="AE202" s="55" t="str">
        <f t="shared" si="1163"/>
        <v/>
      </c>
      <c r="AF202" s="55" t="str">
        <f t="shared" si="1163"/>
        <v/>
      </c>
      <c r="AG202" s="55" t="str">
        <f t="shared" si="1163"/>
        <v/>
      </c>
      <c r="AH202" s="55" t="str">
        <f t="shared" si="1163"/>
        <v/>
      </c>
      <c r="AI202" s="55" t="str">
        <f t="shared" si="1163"/>
        <v/>
      </c>
      <c r="AJ202" s="55" t="str">
        <f t="shared" si="1163"/>
        <v/>
      </c>
      <c r="AK202" s="55" t="str">
        <f t="shared" si="1163"/>
        <v/>
      </c>
      <c r="AL202" s="55" t="str">
        <f t="shared" si="1163"/>
        <v/>
      </c>
      <c r="AM202" s="55" t="str">
        <f t="shared" si="1163"/>
        <v/>
      </c>
      <c r="AN202" s="55" t="str">
        <f t="shared" si="1163"/>
        <v/>
      </c>
      <c r="AO202" s="55" t="str">
        <f t="shared" si="1163"/>
        <v/>
      </c>
      <c r="AP202" s="55" t="str">
        <f t="shared" si="1163"/>
        <v/>
      </c>
      <c r="AQ202" s="55" t="str">
        <f t="shared" si="1163"/>
        <v/>
      </c>
      <c r="AR202" s="55" t="str">
        <f t="shared" si="1163"/>
        <v/>
      </c>
      <c r="AS202" s="55" t="str">
        <f t="shared" si="1163"/>
        <v/>
      </c>
      <c r="AT202" s="55" t="str">
        <f t="shared" si="1163"/>
        <v/>
      </c>
      <c r="AU202" s="55" t="str">
        <f t="shared" si="1163"/>
        <v/>
      </c>
      <c r="AV202" s="55" t="str">
        <f t="shared" si="1163"/>
        <v/>
      </c>
      <c r="AW202" s="55" t="str">
        <f t="shared" si="1163"/>
        <v/>
      </c>
      <c r="AX202" s="55" t="str">
        <f t="shared" si="1163"/>
        <v/>
      </c>
      <c r="AY202" s="55" t="str">
        <f t="shared" si="1163"/>
        <v/>
      </c>
      <c r="AZ202" s="55" t="str">
        <f t="shared" si="1163"/>
        <v/>
      </c>
      <c r="BA202" s="55" t="str">
        <f t="shared" si="1163"/>
        <v/>
      </c>
      <c r="BB202" s="55" t="str">
        <f t="shared" si="1163"/>
        <v/>
      </c>
      <c r="BC202" s="55" t="str">
        <f t="shared" si="1163"/>
        <v/>
      </c>
      <c r="BD202" s="55" t="str">
        <f t="shared" si="1163"/>
        <v/>
      </c>
      <c r="BE202" s="55" t="str">
        <f t="shared" si="1163"/>
        <v/>
      </c>
      <c r="BF202" s="55" t="str">
        <f t="shared" si="1163"/>
        <v/>
      </c>
      <c r="BG202" s="55" t="str">
        <f t="shared" si="1163"/>
        <v/>
      </c>
      <c r="BH202" s="55" t="str">
        <f t="shared" si="1163"/>
        <v/>
      </c>
      <c r="BI202" s="55" t="str">
        <f t="shared" si="1163"/>
        <v/>
      </c>
      <c r="BJ202" s="55" t="str">
        <f t="shared" si="1163"/>
        <v/>
      </c>
      <c r="BK202" s="55" t="str">
        <f t="shared" si="1163"/>
        <v/>
      </c>
      <c r="BL202" s="55" t="str">
        <f t="shared" si="1163"/>
        <v/>
      </c>
      <c r="BM202" s="55" t="str">
        <f t="shared" si="1163"/>
        <v/>
      </c>
      <c r="BN202" s="55" t="str">
        <f t="shared" si="1163"/>
        <v/>
      </c>
      <c r="BO202" s="55" t="str">
        <f t="shared" si="1163"/>
        <v/>
      </c>
      <c r="BP202" s="55" t="str">
        <f t="shared" si="1163"/>
        <v/>
      </c>
      <c r="BQ202" s="55" t="str">
        <f t="shared" ref="BQ202:CO202" si="1164">IFERROR(IF($Y$2="DAILY",BP202+1,""),"")</f>
        <v/>
      </c>
      <c r="BR202" s="55" t="str">
        <f t="shared" si="1164"/>
        <v/>
      </c>
      <c r="BS202" s="55" t="str">
        <f t="shared" si="1164"/>
        <v/>
      </c>
      <c r="BT202" s="55" t="str">
        <f t="shared" si="1164"/>
        <v/>
      </c>
      <c r="BU202" s="55" t="str">
        <f t="shared" si="1164"/>
        <v/>
      </c>
      <c r="BV202" s="55" t="str">
        <f t="shared" si="1164"/>
        <v/>
      </c>
      <c r="BW202" s="55" t="str">
        <f t="shared" si="1164"/>
        <v/>
      </c>
      <c r="BX202" s="55" t="str">
        <f t="shared" si="1164"/>
        <v/>
      </c>
      <c r="BY202" s="55" t="str">
        <f t="shared" si="1164"/>
        <v/>
      </c>
      <c r="BZ202" s="55" t="str">
        <f t="shared" si="1164"/>
        <v/>
      </c>
      <c r="CA202" s="55" t="str">
        <f t="shared" si="1164"/>
        <v/>
      </c>
      <c r="CB202" s="55" t="str">
        <f t="shared" si="1164"/>
        <v/>
      </c>
      <c r="CC202" s="55" t="str">
        <f t="shared" si="1164"/>
        <v/>
      </c>
      <c r="CD202" s="55" t="str">
        <f t="shared" si="1164"/>
        <v/>
      </c>
      <c r="CE202" s="55" t="str">
        <f t="shared" si="1164"/>
        <v/>
      </c>
      <c r="CF202" s="55" t="str">
        <f t="shared" si="1164"/>
        <v/>
      </c>
      <c r="CG202" s="55" t="str">
        <f t="shared" si="1164"/>
        <v/>
      </c>
      <c r="CH202" s="55" t="str">
        <f t="shared" si="1164"/>
        <v/>
      </c>
      <c r="CI202" s="55" t="str">
        <f t="shared" si="1164"/>
        <v/>
      </c>
      <c r="CJ202" s="55" t="str">
        <f t="shared" si="1164"/>
        <v/>
      </c>
      <c r="CK202" s="55" t="str">
        <f t="shared" si="1164"/>
        <v/>
      </c>
      <c r="CL202" s="55" t="str">
        <f t="shared" si="1164"/>
        <v/>
      </c>
      <c r="CM202" s="55" t="str">
        <f t="shared" si="1164"/>
        <v/>
      </c>
      <c r="CN202" s="55" t="str">
        <f t="shared" si="1164"/>
        <v/>
      </c>
      <c r="CO202" s="55" t="str">
        <f t="shared" si="1164"/>
        <v/>
      </c>
      <c r="CP202" s="56" t="str">
        <f>IFERROR(IF($Y$2="DAILY",DATE(B200,1,1)-WEEKDAY(DATE(B200,1,1))+39*7,DATE(CR202,1,1)-WEEKDAY(DATE(CR202,1,1))+39*7),"")</f>
        <v/>
      </c>
      <c r="CQ202" s="3"/>
      <c r="CR202" s="3" t="str">
        <f>B48</f>
        <v/>
      </c>
    </row>
    <row r="203" spans="1:96" ht="21" customHeight="1" x14ac:dyDescent="0.25">
      <c r="A203" s="48"/>
      <c r="B203" s="49"/>
      <c r="C203" s="57">
        <f t="shared" ref="C203" si="1165">IF($Y$2="DAILY",4,"")</f>
        <v>4</v>
      </c>
      <c r="D203" s="54" t="str">
        <f t="shared" si="1159"/>
        <v/>
      </c>
      <c r="E203" s="55" t="str">
        <f t="shared" ref="E203:BP203" si="1166">IFERROR(IF($Y$2="DAILY",D203+1,""),"")</f>
        <v/>
      </c>
      <c r="F203" s="55" t="str">
        <f t="shared" si="1166"/>
        <v/>
      </c>
      <c r="G203" s="55" t="str">
        <f t="shared" si="1166"/>
        <v/>
      </c>
      <c r="H203" s="55" t="str">
        <f t="shared" si="1166"/>
        <v/>
      </c>
      <c r="I203" s="55" t="str">
        <f t="shared" si="1166"/>
        <v/>
      </c>
      <c r="J203" s="55" t="str">
        <f t="shared" si="1166"/>
        <v/>
      </c>
      <c r="K203" s="55" t="str">
        <f t="shared" si="1166"/>
        <v/>
      </c>
      <c r="L203" s="55" t="str">
        <f t="shared" si="1166"/>
        <v/>
      </c>
      <c r="M203" s="55" t="str">
        <f t="shared" si="1166"/>
        <v/>
      </c>
      <c r="N203" s="55" t="str">
        <f t="shared" si="1166"/>
        <v/>
      </c>
      <c r="O203" s="55" t="str">
        <f t="shared" si="1166"/>
        <v/>
      </c>
      <c r="P203" s="55" t="str">
        <f t="shared" si="1166"/>
        <v/>
      </c>
      <c r="Q203" s="55" t="str">
        <f t="shared" si="1166"/>
        <v/>
      </c>
      <c r="R203" s="55" t="str">
        <f t="shared" si="1166"/>
        <v/>
      </c>
      <c r="S203" s="55" t="str">
        <f t="shared" si="1166"/>
        <v/>
      </c>
      <c r="T203" s="55" t="str">
        <f t="shared" si="1166"/>
        <v/>
      </c>
      <c r="U203" s="55" t="str">
        <f t="shared" si="1166"/>
        <v/>
      </c>
      <c r="V203" s="55" t="str">
        <f t="shared" si="1166"/>
        <v/>
      </c>
      <c r="W203" s="55" t="str">
        <f t="shared" si="1166"/>
        <v/>
      </c>
      <c r="X203" s="55" t="str">
        <f t="shared" si="1166"/>
        <v/>
      </c>
      <c r="Y203" s="55" t="str">
        <f t="shared" si="1166"/>
        <v/>
      </c>
      <c r="Z203" s="55" t="str">
        <f t="shared" si="1166"/>
        <v/>
      </c>
      <c r="AA203" s="55" t="str">
        <f t="shared" si="1166"/>
        <v/>
      </c>
      <c r="AB203" s="55" t="str">
        <f t="shared" si="1166"/>
        <v/>
      </c>
      <c r="AC203" s="55" t="str">
        <f t="shared" si="1166"/>
        <v/>
      </c>
      <c r="AD203" s="55" t="str">
        <f t="shared" si="1166"/>
        <v/>
      </c>
      <c r="AE203" s="55" t="str">
        <f t="shared" si="1166"/>
        <v/>
      </c>
      <c r="AF203" s="55" t="str">
        <f t="shared" si="1166"/>
        <v/>
      </c>
      <c r="AG203" s="55" t="str">
        <f t="shared" si="1166"/>
        <v/>
      </c>
      <c r="AH203" s="55" t="str">
        <f t="shared" si="1166"/>
        <v/>
      </c>
      <c r="AI203" s="55" t="str">
        <f t="shared" si="1166"/>
        <v/>
      </c>
      <c r="AJ203" s="55" t="str">
        <f t="shared" si="1166"/>
        <v/>
      </c>
      <c r="AK203" s="55" t="str">
        <f t="shared" si="1166"/>
        <v/>
      </c>
      <c r="AL203" s="55" t="str">
        <f t="shared" si="1166"/>
        <v/>
      </c>
      <c r="AM203" s="55" t="str">
        <f t="shared" si="1166"/>
        <v/>
      </c>
      <c r="AN203" s="55" t="str">
        <f t="shared" si="1166"/>
        <v/>
      </c>
      <c r="AO203" s="55" t="str">
        <f t="shared" si="1166"/>
        <v/>
      </c>
      <c r="AP203" s="55" t="str">
        <f t="shared" si="1166"/>
        <v/>
      </c>
      <c r="AQ203" s="55" t="str">
        <f t="shared" si="1166"/>
        <v/>
      </c>
      <c r="AR203" s="55" t="str">
        <f t="shared" si="1166"/>
        <v/>
      </c>
      <c r="AS203" s="55" t="str">
        <f t="shared" si="1166"/>
        <v/>
      </c>
      <c r="AT203" s="55" t="str">
        <f t="shared" si="1166"/>
        <v/>
      </c>
      <c r="AU203" s="55" t="str">
        <f t="shared" si="1166"/>
        <v/>
      </c>
      <c r="AV203" s="55" t="str">
        <f t="shared" si="1166"/>
        <v/>
      </c>
      <c r="AW203" s="55" t="str">
        <f t="shared" si="1166"/>
        <v/>
      </c>
      <c r="AX203" s="55" t="str">
        <f t="shared" si="1166"/>
        <v/>
      </c>
      <c r="AY203" s="55" t="str">
        <f t="shared" si="1166"/>
        <v/>
      </c>
      <c r="AZ203" s="55" t="str">
        <f t="shared" si="1166"/>
        <v/>
      </c>
      <c r="BA203" s="55" t="str">
        <f t="shared" si="1166"/>
        <v/>
      </c>
      <c r="BB203" s="55" t="str">
        <f t="shared" si="1166"/>
        <v/>
      </c>
      <c r="BC203" s="55" t="str">
        <f t="shared" si="1166"/>
        <v/>
      </c>
      <c r="BD203" s="55" t="str">
        <f t="shared" si="1166"/>
        <v/>
      </c>
      <c r="BE203" s="55" t="str">
        <f t="shared" si="1166"/>
        <v/>
      </c>
      <c r="BF203" s="55" t="str">
        <f t="shared" si="1166"/>
        <v/>
      </c>
      <c r="BG203" s="55" t="str">
        <f t="shared" si="1166"/>
        <v/>
      </c>
      <c r="BH203" s="55" t="str">
        <f t="shared" si="1166"/>
        <v/>
      </c>
      <c r="BI203" s="55" t="str">
        <f t="shared" si="1166"/>
        <v/>
      </c>
      <c r="BJ203" s="55" t="str">
        <f t="shared" si="1166"/>
        <v/>
      </c>
      <c r="BK203" s="55" t="str">
        <f t="shared" si="1166"/>
        <v/>
      </c>
      <c r="BL203" s="55" t="str">
        <f t="shared" si="1166"/>
        <v/>
      </c>
      <c r="BM203" s="55" t="str">
        <f t="shared" si="1166"/>
        <v/>
      </c>
      <c r="BN203" s="55" t="str">
        <f t="shared" si="1166"/>
        <v/>
      </c>
      <c r="BO203" s="55" t="str">
        <f t="shared" si="1166"/>
        <v/>
      </c>
      <c r="BP203" s="55" t="str">
        <f t="shared" si="1166"/>
        <v/>
      </c>
      <c r="BQ203" s="55" t="str">
        <f t="shared" ref="BQ203:CO203" si="1167">IFERROR(IF($Y$2="DAILY",BP203+1,""),"")</f>
        <v/>
      </c>
      <c r="BR203" s="55" t="str">
        <f t="shared" si="1167"/>
        <v/>
      </c>
      <c r="BS203" s="55" t="str">
        <f t="shared" si="1167"/>
        <v/>
      </c>
      <c r="BT203" s="55" t="str">
        <f t="shared" si="1167"/>
        <v/>
      </c>
      <c r="BU203" s="55" t="str">
        <f t="shared" si="1167"/>
        <v/>
      </c>
      <c r="BV203" s="55" t="str">
        <f t="shared" si="1167"/>
        <v/>
      </c>
      <c r="BW203" s="55" t="str">
        <f t="shared" si="1167"/>
        <v/>
      </c>
      <c r="BX203" s="55" t="str">
        <f t="shared" si="1167"/>
        <v/>
      </c>
      <c r="BY203" s="55" t="str">
        <f t="shared" si="1167"/>
        <v/>
      </c>
      <c r="BZ203" s="55" t="str">
        <f t="shared" si="1167"/>
        <v/>
      </c>
      <c r="CA203" s="55" t="str">
        <f t="shared" si="1167"/>
        <v/>
      </c>
      <c r="CB203" s="55" t="str">
        <f t="shared" si="1167"/>
        <v/>
      </c>
      <c r="CC203" s="55" t="str">
        <f t="shared" si="1167"/>
        <v/>
      </c>
      <c r="CD203" s="55" t="str">
        <f t="shared" si="1167"/>
        <v/>
      </c>
      <c r="CE203" s="55" t="str">
        <f t="shared" si="1167"/>
        <v/>
      </c>
      <c r="CF203" s="55" t="str">
        <f t="shared" si="1167"/>
        <v/>
      </c>
      <c r="CG203" s="55" t="str">
        <f t="shared" si="1167"/>
        <v/>
      </c>
      <c r="CH203" s="55" t="str">
        <f t="shared" si="1167"/>
        <v/>
      </c>
      <c r="CI203" s="55" t="str">
        <f t="shared" si="1167"/>
        <v/>
      </c>
      <c r="CJ203" s="55" t="str">
        <f t="shared" si="1167"/>
        <v/>
      </c>
      <c r="CK203" s="55" t="str">
        <f t="shared" si="1167"/>
        <v/>
      </c>
      <c r="CL203" s="55" t="str">
        <f t="shared" si="1167"/>
        <v/>
      </c>
      <c r="CM203" s="55" t="str">
        <f t="shared" si="1167"/>
        <v/>
      </c>
      <c r="CN203" s="55" t="str">
        <f t="shared" si="1167"/>
        <v/>
      </c>
      <c r="CO203" s="55" t="str">
        <f t="shared" si="1167"/>
        <v/>
      </c>
      <c r="CP203" s="56" t="str">
        <f>IFERROR(IF($Y$2="DAILY",DATE(B200,1,1)-WEEKDAY(DATE(B200,1,1))+52*7,DATE(CR203,1,1)-WEEKDAY(DATE(CR203,1,1))+52*7),"")</f>
        <v/>
      </c>
      <c r="CQ203" s="3"/>
      <c r="CR203" s="3" t="str">
        <f>B48</f>
        <v/>
      </c>
    </row>
    <row r="204" spans="1:96" ht="21" customHeight="1" x14ac:dyDescent="0.25">
      <c r="A204" s="48"/>
      <c r="B204" s="49"/>
      <c r="C204" s="58"/>
      <c r="D204" s="54" t="str">
        <f>IFERROR(IF($Y$2="DAILY",IF(AND(MONTH(DATE(B200,2,29))=2,WEEKDAY(DATE(B200,1,1))=7),DATE(B200,12,24),""),""),"")</f>
        <v/>
      </c>
      <c r="E204" s="55" t="str">
        <f>IFERROR(IF($Y$2="DAILY",IF(AND(MONTH(DATE(B200,2,29))=2,WEEKDAY(DATE(B200,1,1))=7),DATE(B200,12,25),""),""),"")</f>
        <v/>
      </c>
      <c r="F204" s="55" t="str">
        <f>IFERROR(IF($Y$2="DAILY",IF(AND(MONTH(DATE(B200,2,29))=2,WEEKDAY(DATE(B200,1,1))=7),DATE(B200,12,26),""),""),"")</f>
        <v/>
      </c>
      <c r="G204" s="55" t="str">
        <f>IFERROR(IF($Y$2="DAILY",IF(AND(MONTH(DATE(B200,2,29))=2,WEEKDAY(DATE(B200,1,1))=7),DATE(B200,12,27),""),""),"")</f>
        <v/>
      </c>
      <c r="H204" s="55" t="str">
        <f>IFERROR(IF($Y$2="DAILY",IF(AND(MONTH(DATE(B200,2,29))=2,WEEKDAY(DATE(B200,1,1))=7),DATE(B200,12,28),""),""),"")</f>
        <v/>
      </c>
      <c r="I204" s="55" t="str">
        <f>IFERROR(IF($Y$2="DAILY",IF(AND(MONTH(DATE(B200,2,29))=2,WEEKDAY(DATE(B200,1,1))=7),DATE(B200,12,29),""),""),"")</f>
        <v/>
      </c>
      <c r="J204" s="55" t="str">
        <f>IFERROR(IF($Y$2="DAILY",IF(AND(MONTH(DATE(B200,2,29))=2,WEEKDAY(DATE(B200,1,1))=7),DATE(B200,12,30),""),""),"")</f>
        <v/>
      </c>
      <c r="K204" s="55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56"/>
      <c r="CQ204" s="3"/>
      <c r="CR204" s="3" t="str">
        <f>B48</f>
        <v/>
      </c>
    </row>
    <row r="205" spans="1:96" ht="21" customHeight="1" x14ac:dyDescent="0.25">
      <c r="A205" s="48" t="str">
        <f>IFERROR(IF($Y$2="DAILY","38-39",""),"")</f>
        <v>38-39</v>
      </c>
      <c r="B205" s="49" t="str">
        <f>IFERROR(IF($Y$2="DAILY",$B$10+39,""),"")</f>
        <v/>
      </c>
      <c r="C205" s="57">
        <f t="shared" ref="C205" si="1168">IF($Y$2="DAILY",1,"")</f>
        <v>1</v>
      </c>
      <c r="D205" s="54" t="str">
        <f>IFERROR(IF($Y$2="DAILY",DATE(B205,1,1)-WEEKDAY(DATE(B205,1,1),1)+1,""),"")</f>
        <v/>
      </c>
      <c r="E205" s="55" t="str">
        <f>IFERROR(IF($Y$2="DAILY",DATE(B205,1,1)-WEEKDAY(DATE(B205,1,1),1)+2,""),"")</f>
        <v/>
      </c>
      <c r="F205" s="55" t="str">
        <f>IFERROR(IF($Y$2="DAILY",DATE(B205,1,1)-WEEKDAY(DATE(B205,1,1),1)+3,""),"")</f>
        <v/>
      </c>
      <c r="G205" s="55" t="str">
        <f>IFERROR(IF($Y$2="DAILY",DATE(B205,1,1)-WEEKDAY(DATE(B205,1,1),1)+4,""),"")</f>
        <v/>
      </c>
      <c r="H205" s="55" t="str">
        <f>IFERROR(IF($Y$2="DAILY",DATE(B205,1,1)-WEEKDAY(DATE(B205,1,1),1)+5,""),"")</f>
        <v/>
      </c>
      <c r="I205" s="55" t="str">
        <f>IFERROR(IF($Y$2="DAILY",DATE(B205,1,1)-WEEKDAY(DATE(B205,1,1),1)+6,""),"")</f>
        <v/>
      </c>
      <c r="J205" s="55" t="str">
        <f>IFERROR(IF($Y$2="DAILY",DATE(B205,1,1)-WEEKDAY(DATE(B205,1,1),1)+7,""),"")</f>
        <v/>
      </c>
      <c r="K205" s="55" t="str">
        <f t="shared" ref="K205:BV205" si="1169">IFERROR(IF($Y$2="DAILY",J205+1,""),"")</f>
        <v/>
      </c>
      <c r="L205" s="55" t="str">
        <f t="shared" si="1169"/>
        <v/>
      </c>
      <c r="M205" s="55" t="str">
        <f t="shared" si="1169"/>
        <v/>
      </c>
      <c r="N205" s="55" t="str">
        <f t="shared" si="1169"/>
        <v/>
      </c>
      <c r="O205" s="55" t="str">
        <f t="shared" si="1169"/>
        <v/>
      </c>
      <c r="P205" s="55" t="str">
        <f t="shared" si="1169"/>
        <v/>
      </c>
      <c r="Q205" s="55" t="str">
        <f t="shared" si="1169"/>
        <v/>
      </c>
      <c r="R205" s="55" t="str">
        <f t="shared" si="1169"/>
        <v/>
      </c>
      <c r="S205" s="55" t="str">
        <f t="shared" si="1169"/>
        <v/>
      </c>
      <c r="T205" s="55" t="str">
        <f t="shared" si="1169"/>
        <v/>
      </c>
      <c r="U205" s="55" t="str">
        <f t="shared" si="1169"/>
        <v/>
      </c>
      <c r="V205" s="55" t="str">
        <f t="shared" si="1169"/>
        <v/>
      </c>
      <c r="W205" s="55" t="str">
        <f t="shared" si="1169"/>
        <v/>
      </c>
      <c r="X205" s="55" t="str">
        <f t="shared" si="1169"/>
        <v/>
      </c>
      <c r="Y205" s="55" t="str">
        <f t="shared" si="1169"/>
        <v/>
      </c>
      <c r="Z205" s="55" t="str">
        <f t="shared" si="1169"/>
        <v/>
      </c>
      <c r="AA205" s="55" t="str">
        <f t="shared" si="1169"/>
        <v/>
      </c>
      <c r="AB205" s="55" t="str">
        <f t="shared" si="1169"/>
        <v/>
      </c>
      <c r="AC205" s="55" t="str">
        <f t="shared" si="1169"/>
        <v/>
      </c>
      <c r="AD205" s="55" t="str">
        <f t="shared" si="1169"/>
        <v/>
      </c>
      <c r="AE205" s="55" t="str">
        <f t="shared" si="1169"/>
        <v/>
      </c>
      <c r="AF205" s="55" t="str">
        <f t="shared" si="1169"/>
        <v/>
      </c>
      <c r="AG205" s="55" t="str">
        <f t="shared" si="1169"/>
        <v/>
      </c>
      <c r="AH205" s="55" t="str">
        <f t="shared" si="1169"/>
        <v/>
      </c>
      <c r="AI205" s="55" t="str">
        <f t="shared" si="1169"/>
        <v/>
      </c>
      <c r="AJ205" s="55" t="str">
        <f t="shared" si="1169"/>
        <v/>
      </c>
      <c r="AK205" s="55" t="str">
        <f t="shared" si="1169"/>
        <v/>
      </c>
      <c r="AL205" s="55" t="str">
        <f t="shared" si="1169"/>
        <v/>
      </c>
      <c r="AM205" s="55" t="str">
        <f t="shared" si="1169"/>
        <v/>
      </c>
      <c r="AN205" s="55" t="str">
        <f t="shared" si="1169"/>
        <v/>
      </c>
      <c r="AO205" s="55" t="str">
        <f t="shared" si="1169"/>
        <v/>
      </c>
      <c r="AP205" s="55" t="str">
        <f t="shared" si="1169"/>
        <v/>
      </c>
      <c r="AQ205" s="55" t="str">
        <f t="shared" si="1169"/>
        <v/>
      </c>
      <c r="AR205" s="55" t="str">
        <f t="shared" si="1169"/>
        <v/>
      </c>
      <c r="AS205" s="55" t="str">
        <f t="shared" si="1169"/>
        <v/>
      </c>
      <c r="AT205" s="55" t="str">
        <f t="shared" si="1169"/>
        <v/>
      </c>
      <c r="AU205" s="55" t="str">
        <f t="shared" si="1169"/>
        <v/>
      </c>
      <c r="AV205" s="55" t="str">
        <f t="shared" si="1169"/>
        <v/>
      </c>
      <c r="AW205" s="55" t="str">
        <f t="shared" si="1169"/>
        <v/>
      </c>
      <c r="AX205" s="55" t="str">
        <f t="shared" si="1169"/>
        <v/>
      </c>
      <c r="AY205" s="55" t="str">
        <f t="shared" si="1169"/>
        <v/>
      </c>
      <c r="AZ205" s="55" t="str">
        <f t="shared" si="1169"/>
        <v/>
      </c>
      <c r="BA205" s="55" t="str">
        <f t="shared" si="1169"/>
        <v/>
      </c>
      <c r="BB205" s="55" t="str">
        <f t="shared" si="1169"/>
        <v/>
      </c>
      <c r="BC205" s="55" t="str">
        <f t="shared" si="1169"/>
        <v/>
      </c>
      <c r="BD205" s="55" t="str">
        <f t="shared" si="1169"/>
        <v/>
      </c>
      <c r="BE205" s="55" t="str">
        <f t="shared" si="1169"/>
        <v/>
      </c>
      <c r="BF205" s="55" t="str">
        <f t="shared" si="1169"/>
        <v/>
      </c>
      <c r="BG205" s="55" t="str">
        <f t="shared" si="1169"/>
        <v/>
      </c>
      <c r="BH205" s="55" t="str">
        <f t="shared" si="1169"/>
        <v/>
      </c>
      <c r="BI205" s="55" t="str">
        <f t="shared" si="1169"/>
        <v/>
      </c>
      <c r="BJ205" s="55" t="str">
        <f t="shared" si="1169"/>
        <v/>
      </c>
      <c r="BK205" s="55" t="str">
        <f t="shared" si="1169"/>
        <v/>
      </c>
      <c r="BL205" s="55" t="str">
        <f t="shared" si="1169"/>
        <v/>
      </c>
      <c r="BM205" s="55" t="str">
        <f t="shared" si="1169"/>
        <v/>
      </c>
      <c r="BN205" s="55" t="str">
        <f t="shared" si="1169"/>
        <v/>
      </c>
      <c r="BO205" s="55" t="str">
        <f t="shared" si="1169"/>
        <v/>
      </c>
      <c r="BP205" s="55" t="str">
        <f t="shared" si="1169"/>
        <v/>
      </c>
      <c r="BQ205" s="55" t="str">
        <f t="shared" si="1169"/>
        <v/>
      </c>
      <c r="BR205" s="55" t="str">
        <f t="shared" si="1169"/>
        <v/>
      </c>
      <c r="BS205" s="55" t="str">
        <f t="shared" si="1169"/>
        <v/>
      </c>
      <c r="BT205" s="55" t="str">
        <f t="shared" si="1169"/>
        <v/>
      </c>
      <c r="BU205" s="55" t="str">
        <f t="shared" si="1169"/>
        <v/>
      </c>
      <c r="BV205" s="55" t="str">
        <f t="shared" si="1169"/>
        <v/>
      </c>
      <c r="BW205" s="55" t="str">
        <f t="shared" ref="BW205:CO205" si="1170">IFERROR(IF($Y$2="DAILY",BV205+1,""),"")</f>
        <v/>
      </c>
      <c r="BX205" s="55" t="str">
        <f t="shared" si="1170"/>
        <v/>
      </c>
      <c r="BY205" s="55" t="str">
        <f t="shared" si="1170"/>
        <v/>
      </c>
      <c r="BZ205" s="55" t="str">
        <f t="shared" si="1170"/>
        <v/>
      </c>
      <c r="CA205" s="55" t="str">
        <f t="shared" si="1170"/>
        <v/>
      </c>
      <c r="CB205" s="55" t="str">
        <f t="shared" si="1170"/>
        <v/>
      </c>
      <c r="CC205" s="55" t="str">
        <f t="shared" si="1170"/>
        <v/>
      </c>
      <c r="CD205" s="55" t="str">
        <f t="shared" si="1170"/>
        <v/>
      </c>
      <c r="CE205" s="55" t="str">
        <f t="shared" si="1170"/>
        <v/>
      </c>
      <c r="CF205" s="55" t="str">
        <f t="shared" si="1170"/>
        <v/>
      </c>
      <c r="CG205" s="55" t="str">
        <f t="shared" si="1170"/>
        <v/>
      </c>
      <c r="CH205" s="55" t="str">
        <f t="shared" si="1170"/>
        <v/>
      </c>
      <c r="CI205" s="55" t="str">
        <f t="shared" si="1170"/>
        <v/>
      </c>
      <c r="CJ205" s="55" t="str">
        <f t="shared" si="1170"/>
        <v/>
      </c>
      <c r="CK205" s="55" t="str">
        <f t="shared" si="1170"/>
        <v/>
      </c>
      <c r="CL205" s="55" t="str">
        <f t="shared" si="1170"/>
        <v/>
      </c>
      <c r="CM205" s="55" t="str">
        <f t="shared" si="1170"/>
        <v/>
      </c>
      <c r="CN205" s="55" t="str">
        <f t="shared" si="1170"/>
        <v/>
      </c>
      <c r="CO205" s="55" t="str">
        <f t="shared" si="1170"/>
        <v/>
      </c>
      <c r="CP205" s="56" t="str">
        <f>IFERROR(IF($Y$2="DAILY",DATE(B205,1,1)-WEEKDAY(DATE(B205,1,1))+13*7,DATE(CR205,1,1)-WEEKDAY(DATE(CR205,1,1))+13*7),"")</f>
        <v/>
      </c>
      <c r="CQ205" s="3"/>
      <c r="CR205" s="3" t="str">
        <f>B49</f>
        <v/>
      </c>
    </row>
    <row r="206" spans="1:96" ht="21" customHeight="1" x14ac:dyDescent="0.25">
      <c r="A206" s="48"/>
      <c r="B206" s="61"/>
      <c r="C206" s="57">
        <f t="shared" ref="C206" si="1171">IF($Y$2="DAILY",2,"")</f>
        <v>2</v>
      </c>
      <c r="D206" s="54" t="str">
        <f t="shared" ref="D206:D208" si="1172">IFERROR(IF($Y$2="DAILY",CP205+1,""),"")</f>
        <v/>
      </c>
      <c r="E206" s="55" t="str">
        <f t="shared" ref="E206:BP206" si="1173">IFERROR(IF($Y$2="DAILY",D206+1,""),"")</f>
        <v/>
      </c>
      <c r="F206" s="55" t="str">
        <f t="shared" si="1173"/>
        <v/>
      </c>
      <c r="G206" s="55" t="str">
        <f t="shared" si="1173"/>
        <v/>
      </c>
      <c r="H206" s="55" t="str">
        <f t="shared" si="1173"/>
        <v/>
      </c>
      <c r="I206" s="55" t="str">
        <f t="shared" si="1173"/>
        <v/>
      </c>
      <c r="J206" s="55" t="str">
        <f t="shared" si="1173"/>
        <v/>
      </c>
      <c r="K206" s="55" t="str">
        <f t="shared" si="1173"/>
        <v/>
      </c>
      <c r="L206" s="55" t="str">
        <f t="shared" si="1173"/>
        <v/>
      </c>
      <c r="M206" s="55" t="str">
        <f t="shared" si="1173"/>
        <v/>
      </c>
      <c r="N206" s="55" t="str">
        <f t="shared" si="1173"/>
        <v/>
      </c>
      <c r="O206" s="55" t="str">
        <f t="shared" si="1173"/>
        <v/>
      </c>
      <c r="P206" s="55" t="str">
        <f t="shared" si="1173"/>
        <v/>
      </c>
      <c r="Q206" s="55" t="str">
        <f t="shared" si="1173"/>
        <v/>
      </c>
      <c r="R206" s="55" t="str">
        <f t="shared" si="1173"/>
        <v/>
      </c>
      <c r="S206" s="55" t="str">
        <f t="shared" si="1173"/>
        <v/>
      </c>
      <c r="T206" s="55" t="str">
        <f t="shared" si="1173"/>
        <v/>
      </c>
      <c r="U206" s="55" t="str">
        <f t="shared" si="1173"/>
        <v/>
      </c>
      <c r="V206" s="55" t="str">
        <f t="shared" si="1173"/>
        <v/>
      </c>
      <c r="W206" s="55" t="str">
        <f t="shared" si="1173"/>
        <v/>
      </c>
      <c r="X206" s="55" t="str">
        <f t="shared" si="1173"/>
        <v/>
      </c>
      <c r="Y206" s="55" t="str">
        <f t="shared" si="1173"/>
        <v/>
      </c>
      <c r="Z206" s="55" t="str">
        <f t="shared" si="1173"/>
        <v/>
      </c>
      <c r="AA206" s="55" t="str">
        <f t="shared" si="1173"/>
        <v/>
      </c>
      <c r="AB206" s="55" t="str">
        <f t="shared" si="1173"/>
        <v/>
      </c>
      <c r="AC206" s="55" t="str">
        <f t="shared" si="1173"/>
        <v/>
      </c>
      <c r="AD206" s="55" t="str">
        <f t="shared" si="1173"/>
        <v/>
      </c>
      <c r="AE206" s="55" t="str">
        <f t="shared" si="1173"/>
        <v/>
      </c>
      <c r="AF206" s="55" t="str">
        <f t="shared" si="1173"/>
        <v/>
      </c>
      <c r="AG206" s="55" t="str">
        <f t="shared" si="1173"/>
        <v/>
      </c>
      <c r="AH206" s="55" t="str">
        <f t="shared" si="1173"/>
        <v/>
      </c>
      <c r="AI206" s="55" t="str">
        <f t="shared" si="1173"/>
        <v/>
      </c>
      <c r="AJ206" s="55" t="str">
        <f t="shared" si="1173"/>
        <v/>
      </c>
      <c r="AK206" s="55" t="str">
        <f t="shared" si="1173"/>
        <v/>
      </c>
      <c r="AL206" s="55" t="str">
        <f t="shared" si="1173"/>
        <v/>
      </c>
      <c r="AM206" s="55" t="str">
        <f t="shared" si="1173"/>
        <v/>
      </c>
      <c r="AN206" s="55" t="str">
        <f t="shared" si="1173"/>
        <v/>
      </c>
      <c r="AO206" s="55" t="str">
        <f t="shared" si="1173"/>
        <v/>
      </c>
      <c r="AP206" s="55" t="str">
        <f t="shared" si="1173"/>
        <v/>
      </c>
      <c r="AQ206" s="55" t="str">
        <f t="shared" si="1173"/>
        <v/>
      </c>
      <c r="AR206" s="55" t="str">
        <f t="shared" si="1173"/>
        <v/>
      </c>
      <c r="AS206" s="55" t="str">
        <f t="shared" si="1173"/>
        <v/>
      </c>
      <c r="AT206" s="55" t="str">
        <f t="shared" si="1173"/>
        <v/>
      </c>
      <c r="AU206" s="55" t="str">
        <f t="shared" si="1173"/>
        <v/>
      </c>
      <c r="AV206" s="55" t="str">
        <f t="shared" si="1173"/>
        <v/>
      </c>
      <c r="AW206" s="55" t="str">
        <f t="shared" si="1173"/>
        <v/>
      </c>
      <c r="AX206" s="55" t="str">
        <f t="shared" si="1173"/>
        <v/>
      </c>
      <c r="AY206" s="55" t="str">
        <f t="shared" si="1173"/>
        <v/>
      </c>
      <c r="AZ206" s="55" t="str">
        <f t="shared" si="1173"/>
        <v/>
      </c>
      <c r="BA206" s="55" t="str">
        <f t="shared" si="1173"/>
        <v/>
      </c>
      <c r="BB206" s="55" t="str">
        <f t="shared" si="1173"/>
        <v/>
      </c>
      <c r="BC206" s="55" t="str">
        <f t="shared" si="1173"/>
        <v/>
      </c>
      <c r="BD206" s="55" t="str">
        <f t="shared" si="1173"/>
        <v/>
      </c>
      <c r="BE206" s="55" t="str">
        <f t="shared" si="1173"/>
        <v/>
      </c>
      <c r="BF206" s="55" t="str">
        <f t="shared" si="1173"/>
        <v/>
      </c>
      <c r="BG206" s="55" t="str">
        <f t="shared" si="1173"/>
        <v/>
      </c>
      <c r="BH206" s="55" t="str">
        <f t="shared" si="1173"/>
        <v/>
      </c>
      <c r="BI206" s="55" t="str">
        <f t="shared" si="1173"/>
        <v/>
      </c>
      <c r="BJ206" s="55" t="str">
        <f t="shared" si="1173"/>
        <v/>
      </c>
      <c r="BK206" s="55" t="str">
        <f t="shared" si="1173"/>
        <v/>
      </c>
      <c r="BL206" s="55" t="str">
        <f t="shared" si="1173"/>
        <v/>
      </c>
      <c r="BM206" s="55" t="str">
        <f t="shared" si="1173"/>
        <v/>
      </c>
      <c r="BN206" s="55" t="str">
        <f t="shared" si="1173"/>
        <v/>
      </c>
      <c r="BO206" s="55" t="str">
        <f t="shared" si="1173"/>
        <v/>
      </c>
      <c r="BP206" s="55" t="str">
        <f t="shared" si="1173"/>
        <v/>
      </c>
      <c r="BQ206" s="55" t="str">
        <f t="shared" ref="BQ206:CO206" si="1174">IFERROR(IF($Y$2="DAILY",BP206+1,""),"")</f>
        <v/>
      </c>
      <c r="BR206" s="55" t="str">
        <f t="shared" si="1174"/>
        <v/>
      </c>
      <c r="BS206" s="55" t="str">
        <f t="shared" si="1174"/>
        <v/>
      </c>
      <c r="BT206" s="55" t="str">
        <f t="shared" si="1174"/>
        <v/>
      </c>
      <c r="BU206" s="55" t="str">
        <f t="shared" si="1174"/>
        <v/>
      </c>
      <c r="BV206" s="55" t="str">
        <f t="shared" si="1174"/>
        <v/>
      </c>
      <c r="BW206" s="55" t="str">
        <f t="shared" si="1174"/>
        <v/>
      </c>
      <c r="BX206" s="55" t="str">
        <f t="shared" si="1174"/>
        <v/>
      </c>
      <c r="BY206" s="55" t="str">
        <f t="shared" si="1174"/>
        <v/>
      </c>
      <c r="BZ206" s="55" t="str">
        <f t="shared" si="1174"/>
        <v/>
      </c>
      <c r="CA206" s="55" t="str">
        <f t="shared" si="1174"/>
        <v/>
      </c>
      <c r="CB206" s="55" t="str">
        <f t="shared" si="1174"/>
        <v/>
      </c>
      <c r="CC206" s="55" t="str">
        <f t="shared" si="1174"/>
        <v/>
      </c>
      <c r="CD206" s="55" t="str">
        <f t="shared" si="1174"/>
        <v/>
      </c>
      <c r="CE206" s="55" t="str">
        <f t="shared" si="1174"/>
        <v/>
      </c>
      <c r="CF206" s="55" t="str">
        <f t="shared" si="1174"/>
        <v/>
      </c>
      <c r="CG206" s="55" t="str">
        <f t="shared" si="1174"/>
        <v/>
      </c>
      <c r="CH206" s="55" t="str">
        <f t="shared" si="1174"/>
        <v/>
      </c>
      <c r="CI206" s="55" t="str">
        <f t="shared" si="1174"/>
        <v/>
      </c>
      <c r="CJ206" s="55" t="str">
        <f t="shared" si="1174"/>
        <v/>
      </c>
      <c r="CK206" s="55" t="str">
        <f t="shared" si="1174"/>
        <v/>
      </c>
      <c r="CL206" s="55" t="str">
        <f t="shared" si="1174"/>
        <v/>
      </c>
      <c r="CM206" s="55" t="str">
        <f t="shared" si="1174"/>
        <v/>
      </c>
      <c r="CN206" s="55" t="str">
        <f t="shared" si="1174"/>
        <v/>
      </c>
      <c r="CO206" s="55" t="str">
        <f t="shared" si="1174"/>
        <v/>
      </c>
      <c r="CP206" s="56" t="str">
        <f>IFERROR(IF($Y$2="DAILY",DATE(B205,1,1)-WEEKDAY(DATE(B205,1,1))+26*7,DATE(CR206,1,1)-WEEKDAY(DATE(CR206,1,1))+26*7),"")</f>
        <v/>
      </c>
      <c r="CQ206" s="3"/>
      <c r="CR206" s="3" t="str">
        <f>B49</f>
        <v/>
      </c>
    </row>
    <row r="207" spans="1:96" ht="21" customHeight="1" x14ac:dyDescent="0.25">
      <c r="A207" s="48"/>
      <c r="B207" s="49"/>
      <c r="C207" s="57">
        <f t="shared" ref="C207" si="1175">IF($Y$2="DAILY",3,"")</f>
        <v>3</v>
      </c>
      <c r="D207" s="54" t="str">
        <f t="shared" si="1172"/>
        <v/>
      </c>
      <c r="E207" s="55" t="str">
        <f t="shared" ref="E207:BP207" si="1176">IFERROR(IF($Y$2="DAILY",D207+1,""),"")</f>
        <v/>
      </c>
      <c r="F207" s="55" t="str">
        <f t="shared" si="1176"/>
        <v/>
      </c>
      <c r="G207" s="55" t="str">
        <f t="shared" si="1176"/>
        <v/>
      </c>
      <c r="H207" s="55" t="str">
        <f t="shared" si="1176"/>
        <v/>
      </c>
      <c r="I207" s="55" t="str">
        <f t="shared" si="1176"/>
        <v/>
      </c>
      <c r="J207" s="55" t="str">
        <f t="shared" si="1176"/>
        <v/>
      </c>
      <c r="K207" s="55" t="str">
        <f t="shared" si="1176"/>
        <v/>
      </c>
      <c r="L207" s="55" t="str">
        <f t="shared" si="1176"/>
        <v/>
      </c>
      <c r="M207" s="55" t="str">
        <f t="shared" si="1176"/>
        <v/>
      </c>
      <c r="N207" s="55" t="str">
        <f t="shared" si="1176"/>
        <v/>
      </c>
      <c r="O207" s="55" t="str">
        <f t="shared" si="1176"/>
        <v/>
      </c>
      <c r="P207" s="55" t="str">
        <f t="shared" si="1176"/>
        <v/>
      </c>
      <c r="Q207" s="55" t="str">
        <f t="shared" si="1176"/>
        <v/>
      </c>
      <c r="R207" s="55" t="str">
        <f t="shared" si="1176"/>
        <v/>
      </c>
      <c r="S207" s="55" t="str">
        <f t="shared" si="1176"/>
        <v/>
      </c>
      <c r="T207" s="55" t="str">
        <f t="shared" si="1176"/>
        <v/>
      </c>
      <c r="U207" s="55" t="str">
        <f t="shared" si="1176"/>
        <v/>
      </c>
      <c r="V207" s="55" t="str">
        <f t="shared" si="1176"/>
        <v/>
      </c>
      <c r="W207" s="55" t="str">
        <f t="shared" si="1176"/>
        <v/>
      </c>
      <c r="X207" s="55" t="str">
        <f t="shared" si="1176"/>
        <v/>
      </c>
      <c r="Y207" s="55" t="str">
        <f t="shared" si="1176"/>
        <v/>
      </c>
      <c r="Z207" s="55" t="str">
        <f t="shared" si="1176"/>
        <v/>
      </c>
      <c r="AA207" s="55" t="str">
        <f t="shared" si="1176"/>
        <v/>
      </c>
      <c r="AB207" s="55" t="str">
        <f t="shared" si="1176"/>
        <v/>
      </c>
      <c r="AC207" s="55" t="str">
        <f t="shared" si="1176"/>
        <v/>
      </c>
      <c r="AD207" s="55" t="str">
        <f t="shared" si="1176"/>
        <v/>
      </c>
      <c r="AE207" s="55" t="str">
        <f t="shared" si="1176"/>
        <v/>
      </c>
      <c r="AF207" s="55" t="str">
        <f t="shared" si="1176"/>
        <v/>
      </c>
      <c r="AG207" s="55" t="str">
        <f t="shared" si="1176"/>
        <v/>
      </c>
      <c r="AH207" s="55" t="str">
        <f t="shared" si="1176"/>
        <v/>
      </c>
      <c r="AI207" s="55" t="str">
        <f t="shared" si="1176"/>
        <v/>
      </c>
      <c r="AJ207" s="55" t="str">
        <f t="shared" si="1176"/>
        <v/>
      </c>
      <c r="AK207" s="55" t="str">
        <f t="shared" si="1176"/>
        <v/>
      </c>
      <c r="AL207" s="55" t="str">
        <f t="shared" si="1176"/>
        <v/>
      </c>
      <c r="AM207" s="55" t="str">
        <f t="shared" si="1176"/>
        <v/>
      </c>
      <c r="AN207" s="55" t="str">
        <f t="shared" si="1176"/>
        <v/>
      </c>
      <c r="AO207" s="55" t="str">
        <f t="shared" si="1176"/>
        <v/>
      </c>
      <c r="AP207" s="55" t="str">
        <f t="shared" si="1176"/>
        <v/>
      </c>
      <c r="AQ207" s="55" t="str">
        <f t="shared" si="1176"/>
        <v/>
      </c>
      <c r="AR207" s="55" t="str">
        <f t="shared" si="1176"/>
        <v/>
      </c>
      <c r="AS207" s="55" t="str">
        <f t="shared" si="1176"/>
        <v/>
      </c>
      <c r="AT207" s="55" t="str">
        <f t="shared" si="1176"/>
        <v/>
      </c>
      <c r="AU207" s="55" t="str">
        <f t="shared" si="1176"/>
        <v/>
      </c>
      <c r="AV207" s="55" t="str">
        <f t="shared" si="1176"/>
        <v/>
      </c>
      <c r="AW207" s="55" t="str">
        <f t="shared" si="1176"/>
        <v/>
      </c>
      <c r="AX207" s="55" t="str">
        <f t="shared" si="1176"/>
        <v/>
      </c>
      <c r="AY207" s="55" t="str">
        <f t="shared" si="1176"/>
        <v/>
      </c>
      <c r="AZ207" s="55" t="str">
        <f t="shared" si="1176"/>
        <v/>
      </c>
      <c r="BA207" s="55" t="str">
        <f t="shared" si="1176"/>
        <v/>
      </c>
      <c r="BB207" s="55" t="str">
        <f t="shared" si="1176"/>
        <v/>
      </c>
      <c r="BC207" s="55" t="str">
        <f t="shared" si="1176"/>
        <v/>
      </c>
      <c r="BD207" s="55" t="str">
        <f t="shared" si="1176"/>
        <v/>
      </c>
      <c r="BE207" s="55" t="str">
        <f t="shared" si="1176"/>
        <v/>
      </c>
      <c r="BF207" s="55" t="str">
        <f t="shared" si="1176"/>
        <v/>
      </c>
      <c r="BG207" s="55" t="str">
        <f t="shared" si="1176"/>
        <v/>
      </c>
      <c r="BH207" s="55" t="str">
        <f t="shared" si="1176"/>
        <v/>
      </c>
      <c r="BI207" s="55" t="str">
        <f t="shared" si="1176"/>
        <v/>
      </c>
      <c r="BJ207" s="55" t="str">
        <f t="shared" si="1176"/>
        <v/>
      </c>
      <c r="BK207" s="55" t="str">
        <f t="shared" si="1176"/>
        <v/>
      </c>
      <c r="BL207" s="55" t="str">
        <f t="shared" si="1176"/>
        <v/>
      </c>
      <c r="BM207" s="55" t="str">
        <f t="shared" si="1176"/>
        <v/>
      </c>
      <c r="BN207" s="55" t="str">
        <f t="shared" si="1176"/>
        <v/>
      </c>
      <c r="BO207" s="55" t="str">
        <f t="shared" si="1176"/>
        <v/>
      </c>
      <c r="BP207" s="55" t="str">
        <f t="shared" si="1176"/>
        <v/>
      </c>
      <c r="BQ207" s="55" t="str">
        <f t="shared" ref="BQ207:CO207" si="1177">IFERROR(IF($Y$2="DAILY",BP207+1,""),"")</f>
        <v/>
      </c>
      <c r="BR207" s="55" t="str">
        <f t="shared" si="1177"/>
        <v/>
      </c>
      <c r="BS207" s="55" t="str">
        <f t="shared" si="1177"/>
        <v/>
      </c>
      <c r="BT207" s="55" t="str">
        <f t="shared" si="1177"/>
        <v/>
      </c>
      <c r="BU207" s="55" t="str">
        <f t="shared" si="1177"/>
        <v/>
      </c>
      <c r="BV207" s="55" t="str">
        <f t="shared" si="1177"/>
        <v/>
      </c>
      <c r="BW207" s="55" t="str">
        <f t="shared" si="1177"/>
        <v/>
      </c>
      <c r="BX207" s="55" t="str">
        <f t="shared" si="1177"/>
        <v/>
      </c>
      <c r="BY207" s="55" t="str">
        <f t="shared" si="1177"/>
        <v/>
      </c>
      <c r="BZ207" s="55" t="str">
        <f t="shared" si="1177"/>
        <v/>
      </c>
      <c r="CA207" s="55" t="str">
        <f t="shared" si="1177"/>
        <v/>
      </c>
      <c r="CB207" s="55" t="str">
        <f t="shared" si="1177"/>
        <v/>
      </c>
      <c r="CC207" s="55" t="str">
        <f t="shared" si="1177"/>
        <v/>
      </c>
      <c r="CD207" s="55" t="str">
        <f t="shared" si="1177"/>
        <v/>
      </c>
      <c r="CE207" s="55" t="str">
        <f t="shared" si="1177"/>
        <v/>
      </c>
      <c r="CF207" s="55" t="str">
        <f t="shared" si="1177"/>
        <v/>
      </c>
      <c r="CG207" s="55" t="str">
        <f t="shared" si="1177"/>
        <v/>
      </c>
      <c r="CH207" s="55" t="str">
        <f t="shared" si="1177"/>
        <v/>
      </c>
      <c r="CI207" s="55" t="str">
        <f t="shared" si="1177"/>
        <v/>
      </c>
      <c r="CJ207" s="55" t="str">
        <f t="shared" si="1177"/>
        <v/>
      </c>
      <c r="CK207" s="55" t="str">
        <f t="shared" si="1177"/>
        <v/>
      </c>
      <c r="CL207" s="55" t="str">
        <f t="shared" si="1177"/>
        <v/>
      </c>
      <c r="CM207" s="55" t="str">
        <f t="shared" si="1177"/>
        <v/>
      </c>
      <c r="CN207" s="55" t="str">
        <f t="shared" si="1177"/>
        <v/>
      </c>
      <c r="CO207" s="55" t="str">
        <f t="shared" si="1177"/>
        <v/>
      </c>
      <c r="CP207" s="56" t="str">
        <f>IFERROR(IF($Y$2="DAILY",DATE(B205,1,1)-WEEKDAY(DATE(B205,1,1))+39*7,DATE(CR207,1,1)-WEEKDAY(DATE(CR207,1,1))+39*7),"")</f>
        <v/>
      </c>
      <c r="CQ207" s="3"/>
      <c r="CR207" s="3" t="str">
        <f>B49</f>
        <v/>
      </c>
    </row>
    <row r="208" spans="1:96" ht="21" customHeight="1" x14ac:dyDescent="0.25">
      <c r="A208" s="48"/>
      <c r="B208" s="49"/>
      <c r="C208" s="57">
        <f t="shared" ref="C208" si="1178">IF($Y$2="DAILY",4,"")</f>
        <v>4</v>
      </c>
      <c r="D208" s="54" t="str">
        <f t="shared" si="1172"/>
        <v/>
      </c>
      <c r="E208" s="55" t="str">
        <f t="shared" ref="E208:BP208" si="1179">IFERROR(IF($Y$2="DAILY",D208+1,""),"")</f>
        <v/>
      </c>
      <c r="F208" s="55" t="str">
        <f t="shared" si="1179"/>
        <v/>
      </c>
      <c r="G208" s="55" t="str">
        <f t="shared" si="1179"/>
        <v/>
      </c>
      <c r="H208" s="55" t="str">
        <f t="shared" si="1179"/>
        <v/>
      </c>
      <c r="I208" s="55" t="str">
        <f t="shared" si="1179"/>
        <v/>
      </c>
      <c r="J208" s="55" t="str">
        <f t="shared" si="1179"/>
        <v/>
      </c>
      <c r="K208" s="55" t="str">
        <f t="shared" si="1179"/>
        <v/>
      </c>
      <c r="L208" s="55" t="str">
        <f t="shared" si="1179"/>
        <v/>
      </c>
      <c r="M208" s="55" t="str">
        <f t="shared" si="1179"/>
        <v/>
      </c>
      <c r="N208" s="55" t="str">
        <f t="shared" si="1179"/>
        <v/>
      </c>
      <c r="O208" s="55" t="str">
        <f t="shared" si="1179"/>
        <v/>
      </c>
      <c r="P208" s="55" t="str">
        <f t="shared" si="1179"/>
        <v/>
      </c>
      <c r="Q208" s="55" t="str">
        <f t="shared" si="1179"/>
        <v/>
      </c>
      <c r="R208" s="55" t="str">
        <f t="shared" si="1179"/>
        <v/>
      </c>
      <c r="S208" s="55" t="str">
        <f t="shared" si="1179"/>
        <v/>
      </c>
      <c r="T208" s="55" t="str">
        <f t="shared" si="1179"/>
        <v/>
      </c>
      <c r="U208" s="55" t="str">
        <f t="shared" si="1179"/>
        <v/>
      </c>
      <c r="V208" s="55" t="str">
        <f t="shared" si="1179"/>
        <v/>
      </c>
      <c r="W208" s="55" t="str">
        <f t="shared" si="1179"/>
        <v/>
      </c>
      <c r="X208" s="55" t="str">
        <f t="shared" si="1179"/>
        <v/>
      </c>
      <c r="Y208" s="55" t="str">
        <f t="shared" si="1179"/>
        <v/>
      </c>
      <c r="Z208" s="55" t="str">
        <f t="shared" si="1179"/>
        <v/>
      </c>
      <c r="AA208" s="55" t="str">
        <f t="shared" si="1179"/>
        <v/>
      </c>
      <c r="AB208" s="55" t="str">
        <f t="shared" si="1179"/>
        <v/>
      </c>
      <c r="AC208" s="55" t="str">
        <f t="shared" si="1179"/>
        <v/>
      </c>
      <c r="AD208" s="55" t="str">
        <f t="shared" si="1179"/>
        <v/>
      </c>
      <c r="AE208" s="55" t="str">
        <f t="shared" si="1179"/>
        <v/>
      </c>
      <c r="AF208" s="55" t="str">
        <f t="shared" si="1179"/>
        <v/>
      </c>
      <c r="AG208" s="55" t="str">
        <f t="shared" si="1179"/>
        <v/>
      </c>
      <c r="AH208" s="55" t="str">
        <f t="shared" si="1179"/>
        <v/>
      </c>
      <c r="AI208" s="55" t="str">
        <f t="shared" si="1179"/>
        <v/>
      </c>
      <c r="AJ208" s="55" t="str">
        <f t="shared" si="1179"/>
        <v/>
      </c>
      <c r="AK208" s="55" t="str">
        <f t="shared" si="1179"/>
        <v/>
      </c>
      <c r="AL208" s="55" t="str">
        <f t="shared" si="1179"/>
        <v/>
      </c>
      <c r="AM208" s="55" t="str">
        <f t="shared" si="1179"/>
        <v/>
      </c>
      <c r="AN208" s="55" t="str">
        <f t="shared" si="1179"/>
        <v/>
      </c>
      <c r="AO208" s="55" t="str">
        <f t="shared" si="1179"/>
        <v/>
      </c>
      <c r="AP208" s="55" t="str">
        <f t="shared" si="1179"/>
        <v/>
      </c>
      <c r="AQ208" s="55" t="str">
        <f t="shared" si="1179"/>
        <v/>
      </c>
      <c r="AR208" s="55" t="str">
        <f t="shared" si="1179"/>
        <v/>
      </c>
      <c r="AS208" s="55" t="str">
        <f t="shared" si="1179"/>
        <v/>
      </c>
      <c r="AT208" s="55" t="str">
        <f t="shared" si="1179"/>
        <v/>
      </c>
      <c r="AU208" s="55" t="str">
        <f t="shared" si="1179"/>
        <v/>
      </c>
      <c r="AV208" s="55" t="str">
        <f t="shared" si="1179"/>
        <v/>
      </c>
      <c r="AW208" s="55" t="str">
        <f t="shared" si="1179"/>
        <v/>
      </c>
      <c r="AX208" s="55" t="str">
        <f t="shared" si="1179"/>
        <v/>
      </c>
      <c r="AY208" s="55" t="str">
        <f t="shared" si="1179"/>
        <v/>
      </c>
      <c r="AZ208" s="55" t="str">
        <f t="shared" si="1179"/>
        <v/>
      </c>
      <c r="BA208" s="55" t="str">
        <f t="shared" si="1179"/>
        <v/>
      </c>
      <c r="BB208" s="55" t="str">
        <f t="shared" si="1179"/>
        <v/>
      </c>
      <c r="BC208" s="55" t="str">
        <f t="shared" si="1179"/>
        <v/>
      </c>
      <c r="BD208" s="55" t="str">
        <f t="shared" si="1179"/>
        <v/>
      </c>
      <c r="BE208" s="55" t="str">
        <f t="shared" si="1179"/>
        <v/>
      </c>
      <c r="BF208" s="55" t="str">
        <f t="shared" si="1179"/>
        <v/>
      </c>
      <c r="BG208" s="55" t="str">
        <f t="shared" si="1179"/>
        <v/>
      </c>
      <c r="BH208" s="55" t="str">
        <f t="shared" si="1179"/>
        <v/>
      </c>
      <c r="BI208" s="55" t="str">
        <f t="shared" si="1179"/>
        <v/>
      </c>
      <c r="BJ208" s="55" t="str">
        <f t="shared" si="1179"/>
        <v/>
      </c>
      <c r="BK208" s="55" t="str">
        <f t="shared" si="1179"/>
        <v/>
      </c>
      <c r="BL208" s="55" t="str">
        <f t="shared" si="1179"/>
        <v/>
      </c>
      <c r="BM208" s="55" t="str">
        <f t="shared" si="1179"/>
        <v/>
      </c>
      <c r="BN208" s="55" t="str">
        <f t="shared" si="1179"/>
        <v/>
      </c>
      <c r="BO208" s="55" t="str">
        <f t="shared" si="1179"/>
        <v/>
      </c>
      <c r="BP208" s="55" t="str">
        <f t="shared" si="1179"/>
        <v/>
      </c>
      <c r="BQ208" s="55" t="str">
        <f t="shared" ref="BQ208:CO208" si="1180">IFERROR(IF($Y$2="DAILY",BP208+1,""),"")</f>
        <v/>
      </c>
      <c r="BR208" s="55" t="str">
        <f t="shared" si="1180"/>
        <v/>
      </c>
      <c r="BS208" s="55" t="str">
        <f t="shared" si="1180"/>
        <v/>
      </c>
      <c r="BT208" s="55" t="str">
        <f t="shared" si="1180"/>
        <v/>
      </c>
      <c r="BU208" s="55" t="str">
        <f t="shared" si="1180"/>
        <v/>
      </c>
      <c r="BV208" s="55" t="str">
        <f t="shared" si="1180"/>
        <v/>
      </c>
      <c r="BW208" s="55" t="str">
        <f t="shared" si="1180"/>
        <v/>
      </c>
      <c r="BX208" s="55" t="str">
        <f t="shared" si="1180"/>
        <v/>
      </c>
      <c r="BY208" s="55" t="str">
        <f t="shared" si="1180"/>
        <v/>
      </c>
      <c r="BZ208" s="55" t="str">
        <f t="shared" si="1180"/>
        <v/>
      </c>
      <c r="CA208" s="55" t="str">
        <f t="shared" si="1180"/>
        <v/>
      </c>
      <c r="CB208" s="55" t="str">
        <f t="shared" si="1180"/>
        <v/>
      </c>
      <c r="CC208" s="55" t="str">
        <f t="shared" si="1180"/>
        <v/>
      </c>
      <c r="CD208" s="55" t="str">
        <f t="shared" si="1180"/>
        <v/>
      </c>
      <c r="CE208" s="55" t="str">
        <f t="shared" si="1180"/>
        <v/>
      </c>
      <c r="CF208" s="55" t="str">
        <f t="shared" si="1180"/>
        <v/>
      </c>
      <c r="CG208" s="55" t="str">
        <f t="shared" si="1180"/>
        <v/>
      </c>
      <c r="CH208" s="55" t="str">
        <f t="shared" si="1180"/>
        <v/>
      </c>
      <c r="CI208" s="55" t="str">
        <f t="shared" si="1180"/>
        <v/>
      </c>
      <c r="CJ208" s="55" t="str">
        <f t="shared" si="1180"/>
        <v/>
      </c>
      <c r="CK208" s="55" t="str">
        <f t="shared" si="1180"/>
        <v/>
      </c>
      <c r="CL208" s="55" t="str">
        <f t="shared" si="1180"/>
        <v/>
      </c>
      <c r="CM208" s="55" t="str">
        <f t="shared" si="1180"/>
        <v/>
      </c>
      <c r="CN208" s="55" t="str">
        <f t="shared" si="1180"/>
        <v/>
      </c>
      <c r="CO208" s="55" t="str">
        <f t="shared" si="1180"/>
        <v/>
      </c>
      <c r="CP208" s="56" t="str">
        <f>IFERROR(IF($Y$2="DAILY",DATE(B205,1,1)-WEEKDAY(DATE(B205,1,1))+52*7,DATE(CR208,1,1)-WEEKDAY(DATE(CR208,1,1))+52*7),"")</f>
        <v/>
      </c>
      <c r="CQ208" s="3"/>
      <c r="CR208" s="3" t="str">
        <f>B49</f>
        <v/>
      </c>
    </row>
    <row r="209" spans="1:96" ht="21" customHeight="1" x14ac:dyDescent="0.25">
      <c r="A209" s="48"/>
      <c r="B209" s="49"/>
      <c r="C209" s="58"/>
      <c r="D209" s="54" t="str">
        <f>IFERROR(IF($Y$2="DAILY",IF(AND(MONTH(DATE(B205,2,29))=2,WEEKDAY(DATE(B205,1,1))=7),DATE(B205,12,24),""),""),"")</f>
        <v/>
      </c>
      <c r="E209" s="55" t="str">
        <f>IFERROR(IF($Y$2="DAILY",IF(AND(MONTH(DATE(B205,2,29))=2,WEEKDAY(DATE(B205,1,1))=7),DATE(B205,12,25),""),""),"")</f>
        <v/>
      </c>
      <c r="F209" s="55" t="str">
        <f>IFERROR(IF($Y$2="DAILY",IF(AND(MONTH(DATE(B205,2,29))=2,WEEKDAY(DATE(B205,1,1))=7),DATE(B205,12,26),""),""),"")</f>
        <v/>
      </c>
      <c r="G209" s="55" t="str">
        <f>IFERROR(IF($Y$2="DAILY",IF(AND(MONTH(DATE(B205,2,29))=2,WEEKDAY(DATE(B205,1,1))=7),DATE(B205,12,27),""),""),"")</f>
        <v/>
      </c>
      <c r="H209" s="55" t="str">
        <f>IFERROR(IF($Y$2="DAILY",IF(AND(MONTH(DATE(B205,2,29))=2,WEEKDAY(DATE(B205,1,1))=7),DATE(B205,12,28),""),""),"")</f>
        <v/>
      </c>
      <c r="I209" s="55" t="str">
        <f>IFERROR(IF($Y$2="DAILY",IF(AND(MONTH(DATE(B205,2,29))=2,WEEKDAY(DATE(B205,1,1))=7),DATE(B205,12,29),""),""),"")</f>
        <v/>
      </c>
      <c r="J209" s="55" t="str">
        <f>IFERROR(IF($Y$2="DAILY",IF(AND(MONTH(DATE(B205,2,29))=2,WEEKDAY(DATE(B205,1,1))=7),DATE(B205,12,30),""),""),"")</f>
        <v/>
      </c>
      <c r="K209" s="55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56"/>
      <c r="CQ209" s="3"/>
      <c r="CR209" s="3" t="str">
        <f>B49</f>
        <v/>
      </c>
    </row>
    <row r="210" spans="1:96" ht="21" customHeight="1" x14ac:dyDescent="0.25">
      <c r="A210" s="48" t="str">
        <f>IFERROR(IF($Y$2="DAILY","39-40",""),"")</f>
        <v>39-40</v>
      </c>
      <c r="B210" s="49" t="str">
        <f>IFERROR(IF($Y$2="DAILY",$B$10+40,""),"")</f>
        <v/>
      </c>
      <c r="C210" s="57">
        <f t="shared" ref="C210" si="1181">IF($Y$2="DAILY",1,"")</f>
        <v>1</v>
      </c>
      <c r="D210" s="54" t="str">
        <f>IFERROR(IF($Y$2="DAILY",DATE(B210,1,1)-WEEKDAY(DATE(B210,1,1),1)+1,""),"")</f>
        <v/>
      </c>
      <c r="E210" s="55" t="str">
        <f>IFERROR(IF($Y$2="DAILY",DATE(B210,1,1)-WEEKDAY(DATE(B210,1,1),1)+2,""),"")</f>
        <v/>
      </c>
      <c r="F210" s="55" t="str">
        <f>IFERROR(IF($Y$2="DAILY",DATE(B210,1,1)-WEEKDAY(DATE(B210,1,1),1)+3,""),"")</f>
        <v/>
      </c>
      <c r="G210" s="55" t="str">
        <f>IFERROR(IF($Y$2="DAILY",DATE(B210,1,1)-WEEKDAY(DATE(B210,1,1),1)+4,""),"")</f>
        <v/>
      </c>
      <c r="H210" s="55" t="str">
        <f>IFERROR(IF($Y$2="DAILY",DATE(B210,1,1)-WEEKDAY(DATE(B210,1,1),1)+5,""),"")</f>
        <v/>
      </c>
      <c r="I210" s="55" t="str">
        <f>IFERROR(IF($Y$2="DAILY",DATE(B210,1,1)-WEEKDAY(DATE(B210,1,1),1)+6,""),"")</f>
        <v/>
      </c>
      <c r="J210" s="55" t="str">
        <f>IFERROR(IF($Y$2="DAILY",DATE(B210,1,1)-WEEKDAY(DATE(B210,1,1),1)+7,""),"")</f>
        <v/>
      </c>
      <c r="K210" s="55" t="str">
        <f t="shared" ref="K210:BV210" si="1182">IFERROR(IF($Y$2="DAILY",J210+1,""),"")</f>
        <v/>
      </c>
      <c r="L210" s="55" t="str">
        <f t="shared" si="1182"/>
        <v/>
      </c>
      <c r="M210" s="55" t="str">
        <f t="shared" si="1182"/>
        <v/>
      </c>
      <c r="N210" s="55" t="str">
        <f t="shared" si="1182"/>
        <v/>
      </c>
      <c r="O210" s="55" t="str">
        <f t="shared" si="1182"/>
        <v/>
      </c>
      <c r="P210" s="55" t="str">
        <f t="shared" si="1182"/>
        <v/>
      </c>
      <c r="Q210" s="55" t="str">
        <f t="shared" si="1182"/>
        <v/>
      </c>
      <c r="R210" s="55" t="str">
        <f t="shared" si="1182"/>
        <v/>
      </c>
      <c r="S210" s="55" t="str">
        <f t="shared" si="1182"/>
        <v/>
      </c>
      <c r="T210" s="55" t="str">
        <f t="shared" si="1182"/>
        <v/>
      </c>
      <c r="U210" s="55" t="str">
        <f t="shared" si="1182"/>
        <v/>
      </c>
      <c r="V210" s="55" t="str">
        <f t="shared" si="1182"/>
        <v/>
      </c>
      <c r="W210" s="55" t="str">
        <f t="shared" si="1182"/>
        <v/>
      </c>
      <c r="X210" s="55" t="str">
        <f t="shared" si="1182"/>
        <v/>
      </c>
      <c r="Y210" s="55" t="str">
        <f t="shared" si="1182"/>
        <v/>
      </c>
      <c r="Z210" s="55" t="str">
        <f t="shared" si="1182"/>
        <v/>
      </c>
      <c r="AA210" s="55" t="str">
        <f t="shared" si="1182"/>
        <v/>
      </c>
      <c r="AB210" s="55" t="str">
        <f t="shared" si="1182"/>
        <v/>
      </c>
      <c r="AC210" s="55" t="str">
        <f t="shared" si="1182"/>
        <v/>
      </c>
      <c r="AD210" s="55" t="str">
        <f t="shared" si="1182"/>
        <v/>
      </c>
      <c r="AE210" s="55" t="str">
        <f t="shared" si="1182"/>
        <v/>
      </c>
      <c r="AF210" s="55" t="str">
        <f t="shared" si="1182"/>
        <v/>
      </c>
      <c r="AG210" s="55" t="str">
        <f t="shared" si="1182"/>
        <v/>
      </c>
      <c r="AH210" s="55" t="str">
        <f t="shared" si="1182"/>
        <v/>
      </c>
      <c r="AI210" s="55" t="str">
        <f t="shared" si="1182"/>
        <v/>
      </c>
      <c r="AJ210" s="55" t="str">
        <f t="shared" si="1182"/>
        <v/>
      </c>
      <c r="AK210" s="55" t="str">
        <f t="shared" si="1182"/>
        <v/>
      </c>
      <c r="AL210" s="55" t="str">
        <f t="shared" si="1182"/>
        <v/>
      </c>
      <c r="AM210" s="55" t="str">
        <f t="shared" si="1182"/>
        <v/>
      </c>
      <c r="AN210" s="55" t="str">
        <f t="shared" si="1182"/>
        <v/>
      </c>
      <c r="AO210" s="55" t="str">
        <f t="shared" si="1182"/>
        <v/>
      </c>
      <c r="AP210" s="55" t="str">
        <f t="shared" si="1182"/>
        <v/>
      </c>
      <c r="AQ210" s="55" t="str">
        <f t="shared" si="1182"/>
        <v/>
      </c>
      <c r="AR210" s="55" t="str">
        <f t="shared" si="1182"/>
        <v/>
      </c>
      <c r="AS210" s="55" t="str">
        <f t="shared" si="1182"/>
        <v/>
      </c>
      <c r="AT210" s="55" t="str">
        <f t="shared" si="1182"/>
        <v/>
      </c>
      <c r="AU210" s="55" t="str">
        <f t="shared" si="1182"/>
        <v/>
      </c>
      <c r="AV210" s="55" t="str">
        <f t="shared" si="1182"/>
        <v/>
      </c>
      <c r="AW210" s="55" t="str">
        <f t="shared" si="1182"/>
        <v/>
      </c>
      <c r="AX210" s="55" t="str">
        <f t="shared" si="1182"/>
        <v/>
      </c>
      <c r="AY210" s="55" t="str">
        <f t="shared" si="1182"/>
        <v/>
      </c>
      <c r="AZ210" s="55" t="str">
        <f t="shared" si="1182"/>
        <v/>
      </c>
      <c r="BA210" s="55" t="str">
        <f t="shared" si="1182"/>
        <v/>
      </c>
      <c r="BB210" s="55" t="str">
        <f t="shared" si="1182"/>
        <v/>
      </c>
      <c r="BC210" s="55" t="str">
        <f t="shared" si="1182"/>
        <v/>
      </c>
      <c r="BD210" s="55" t="str">
        <f t="shared" si="1182"/>
        <v/>
      </c>
      <c r="BE210" s="55" t="str">
        <f t="shared" si="1182"/>
        <v/>
      </c>
      <c r="BF210" s="55" t="str">
        <f t="shared" si="1182"/>
        <v/>
      </c>
      <c r="BG210" s="55" t="str">
        <f t="shared" si="1182"/>
        <v/>
      </c>
      <c r="BH210" s="55" t="str">
        <f t="shared" si="1182"/>
        <v/>
      </c>
      <c r="BI210" s="55" t="str">
        <f t="shared" si="1182"/>
        <v/>
      </c>
      <c r="BJ210" s="55" t="str">
        <f t="shared" si="1182"/>
        <v/>
      </c>
      <c r="BK210" s="55" t="str">
        <f t="shared" si="1182"/>
        <v/>
      </c>
      <c r="BL210" s="55" t="str">
        <f t="shared" si="1182"/>
        <v/>
      </c>
      <c r="BM210" s="55" t="str">
        <f t="shared" si="1182"/>
        <v/>
      </c>
      <c r="BN210" s="55" t="str">
        <f t="shared" si="1182"/>
        <v/>
      </c>
      <c r="BO210" s="55" t="str">
        <f t="shared" si="1182"/>
        <v/>
      </c>
      <c r="BP210" s="55" t="str">
        <f t="shared" si="1182"/>
        <v/>
      </c>
      <c r="BQ210" s="55" t="str">
        <f t="shared" si="1182"/>
        <v/>
      </c>
      <c r="BR210" s="55" t="str">
        <f t="shared" si="1182"/>
        <v/>
      </c>
      <c r="BS210" s="55" t="str">
        <f t="shared" si="1182"/>
        <v/>
      </c>
      <c r="BT210" s="55" t="str">
        <f t="shared" si="1182"/>
        <v/>
      </c>
      <c r="BU210" s="55" t="str">
        <f t="shared" si="1182"/>
        <v/>
      </c>
      <c r="BV210" s="55" t="str">
        <f t="shared" si="1182"/>
        <v/>
      </c>
      <c r="BW210" s="55" t="str">
        <f t="shared" ref="BW210:CO210" si="1183">IFERROR(IF($Y$2="DAILY",BV210+1,""),"")</f>
        <v/>
      </c>
      <c r="BX210" s="55" t="str">
        <f t="shared" si="1183"/>
        <v/>
      </c>
      <c r="BY210" s="55" t="str">
        <f t="shared" si="1183"/>
        <v/>
      </c>
      <c r="BZ210" s="55" t="str">
        <f t="shared" si="1183"/>
        <v/>
      </c>
      <c r="CA210" s="55" t="str">
        <f t="shared" si="1183"/>
        <v/>
      </c>
      <c r="CB210" s="55" t="str">
        <f t="shared" si="1183"/>
        <v/>
      </c>
      <c r="CC210" s="55" t="str">
        <f t="shared" si="1183"/>
        <v/>
      </c>
      <c r="CD210" s="55" t="str">
        <f t="shared" si="1183"/>
        <v/>
      </c>
      <c r="CE210" s="55" t="str">
        <f t="shared" si="1183"/>
        <v/>
      </c>
      <c r="CF210" s="55" t="str">
        <f t="shared" si="1183"/>
        <v/>
      </c>
      <c r="CG210" s="55" t="str">
        <f t="shared" si="1183"/>
        <v/>
      </c>
      <c r="CH210" s="55" t="str">
        <f t="shared" si="1183"/>
        <v/>
      </c>
      <c r="CI210" s="55" t="str">
        <f t="shared" si="1183"/>
        <v/>
      </c>
      <c r="CJ210" s="55" t="str">
        <f t="shared" si="1183"/>
        <v/>
      </c>
      <c r="CK210" s="55" t="str">
        <f t="shared" si="1183"/>
        <v/>
      </c>
      <c r="CL210" s="55" t="str">
        <f t="shared" si="1183"/>
        <v/>
      </c>
      <c r="CM210" s="55" t="str">
        <f t="shared" si="1183"/>
        <v/>
      </c>
      <c r="CN210" s="55" t="str">
        <f t="shared" si="1183"/>
        <v/>
      </c>
      <c r="CO210" s="55" t="str">
        <f t="shared" si="1183"/>
        <v/>
      </c>
      <c r="CP210" s="56" t="str">
        <f>IFERROR(IF($Y$2="DAILY",DATE(B210,1,1)-WEEKDAY(DATE(B210,1,1))+13*7,DATE(CR210,1,1)-WEEKDAY(DATE(CR210,1,1))+13*7),"")</f>
        <v/>
      </c>
      <c r="CQ210" s="3"/>
      <c r="CR210" s="3" t="str">
        <f>B50</f>
        <v/>
      </c>
    </row>
    <row r="211" spans="1:96" ht="21" customHeight="1" x14ac:dyDescent="0.25">
      <c r="A211" s="48"/>
      <c r="B211" s="61"/>
      <c r="C211" s="57">
        <f t="shared" ref="C211" si="1184">IF($Y$2="DAILY",2,"")</f>
        <v>2</v>
      </c>
      <c r="D211" s="54" t="str">
        <f t="shared" ref="D211:D213" si="1185">IFERROR(IF($Y$2="DAILY",CP210+1,""),"")</f>
        <v/>
      </c>
      <c r="E211" s="55" t="str">
        <f t="shared" ref="E211:BP211" si="1186">IFERROR(IF($Y$2="DAILY",D211+1,""),"")</f>
        <v/>
      </c>
      <c r="F211" s="55" t="str">
        <f t="shared" si="1186"/>
        <v/>
      </c>
      <c r="G211" s="55" t="str">
        <f t="shared" si="1186"/>
        <v/>
      </c>
      <c r="H211" s="55" t="str">
        <f t="shared" si="1186"/>
        <v/>
      </c>
      <c r="I211" s="55" t="str">
        <f t="shared" si="1186"/>
        <v/>
      </c>
      <c r="J211" s="55" t="str">
        <f t="shared" si="1186"/>
        <v/>
      </c>
      <c r="K211" s="55" t="str">
        <f t="shared" si="1186"/>
        <v/>
      </c>
      <c r="L211" s="55" t="str">
        <f t="shared" si="1186"/>
        <v/>
      </c>
      <c r="M211" s="55" t="str">
        <f t="shared" si="1186"/>
        <v/>
      </c>
      <c r="N211" s="55" t="str">
        <f t="shared" si="1186"/>
        <v/>
      </c>
      <c r="O211" s="55" t="str">
        <f t="shared" si="1186"/>
        <v/>
      </c>
      <c r="P211" s="55" t="str">
        <f t="shared" si="1186"/>
        <v/>
      </c>
      <c r="Q211" s="55" t="str">
        <f t="shared" si="1186"/>
        <v/>
      </c>
      <c r="R211" s="55" t="str">
        <f t="shared" si="1186"/>
        <v/>
      </c>
      <c r="S211" s="55" t="str">
        <f t="shared" si="1186"/>
        <v/>
      </c>
      <c r="T211" s="55" t="str">
        <f t="shared" si="1186"/>
        <v/>
      </c>
      <c r="U211" s="55" t="str">
        <f t="shared" si="1186"/>
        <v/>
      </c>
      <c r="V211" s="55" t="str">
        <f t="shared" si="1186"/>
        <v/>
      </c>
      <c r="W211" s="55" t="str">
        <f t="shared" si="1186"/>
        <v/>
      </c>
      <c r="X211" s="55" t="str">
        <f t="shared" si="1186"/>
        <v/>
      </c>
      <c r="Y211" s="55" t="str">
        <f t="shared" si="1186"/>
        <v/>
      </c>
      <c r="Z211" s="55" t="str">
        <f t="shared" si="1186"/>
        <v/>
      </c>
      <c r="AA211" s="55" t="str">
        <f t="shared" si="1186"/>
        <v/>
      </c>
      <c r="AB211" s="55" t="str">
        <f t="shared" si="1186"/>
        <v/>
      </c>
      <c r="AC211" s="55" t="str">
        <f t="shared" si="1186"/>
        <v/>
      </c>
      <c r="AD211" s="55" t="str">
        <f t="shared" si="1186"/>
        <v/>
      </c>
      <c r="AE211" s="55" t="str">
        <f t="shared" si="1186"/>
        <v/>
      </c>
      <c r="AF211" s="55" t="str">
        <f t="shared" si="1186"/>
        <v/>
      </c>
      <c r="AG211" s="55" t="str">
        <f t="shared" si="1186"/>
        <v/>
      </c>
      <c r="AH211" s="55" t="str">
        <f t="shared" si="1186"/>
        <v/>
      </c>
      <c r="AI211" s="55" t="str">
        <f t="shared" si="1186"/>
        <v/>
      </c>
      <c r="AJ211" s="55" t="str">
        <f t="shared" si="1186"/>
        <v/>
      </c>
      <c r="AK211" s="55" t="str">
        <f t="shared" si="1186"/>
        <v/>
      </c>
      <c r="AL211" s="55" t="str">
        <f t="shared" si="1186"/>
        <v/>
      </c>
      <c r="AM211" s="55" t="str">
        <f t="shared" si="1186"/>
        <v/>
      </c>
      <c r="AN211" s="55" t="str">
        <f t="shared" si="1186"/>
        <v/>
      </c>
      <c r="AO211" s="55" t="str">
        <f t="shared" si="1186"/>
        <v/>
      </c>
      <c r="AP211" s="55" t="str">
        <f t="shared" si="1186"/>
        <v/>
      </c>
      <c r="AQ211" s="55" t="str">
        <f t="shared" si="1186"/>
        <v/>
      </c>
      <c r="AR211" s="55" t="str">
        <f t="shared" si="1186"/>
        <v/>
      </c>
      <c r="AS211" s="55" t="str">
        <f t="shared" si="1186"/>
        <v/>
      </c>
      <c r="AT211" s="55" t="str">
        <f t="shared" si="1186"/>
        <v/>
      </c>
      <c r="AU211" s="55" t="str">
        <f t="shared" si="1186"/>
        <v/>
      </c>
      <c r="AV211" s="55" t="str">
        <f t="shared" si="1186"/>
        <v/>
      </c>
      <c r="AW211" s="55" t="str">
        <f t="shared" si="1186"/>
        <v/>
      </c>
      <c r="AX211" s="55" t="str">
        <f t="shared" si="1186"/>
        <v/>
      </c>
      <c r="AY211" s="55" t="str">
        <f t="shared" si="1186"/>
        <v/>
      </c>
      <c r="AZ211" s="55" t="str">
        <f t="shared" si="1186"/>
        <v/>
      </c>
      <c r="BA211" s="55" t="str">
        <f t="shared" si="1186"/>
        <v/>
      </c>
      <c r="BB211" s="55" t="str">
        <f t="shared" si="1186"/>
        <v/>
      </c>
      <c r="BC211" s="55" t="str">
        <f t="shared" si="1186"/>
        <v/>
      </c>
      <c r="BD211" s="55" t="str">
        <f t="shared" si="1186"/>
        <v/>
      </c>
      <c r="BE211" s="55" t="str">
        <f t="shared" si="1186"/>
        <v/>
      </c>
      <c r="BF211" s="55" t="str">
        <f t="shared" si="1186"/>
        <v/>
      </c>
      <c r="BG211" s="55" t="str">
        <f t="shared" si="1186"/>
        <v/>
      </c>
      <c r="BH211" s="55" t="str">
        <f t="shared" si="1186"/>
        <v/>
      </c>
      <c r="BI211" s="55" t="str">
        <f t="shared" si="1186"/>
        <v/>
      </c>
      <c r="BJ211" s="55" t="str">
        <f t="shared" si="1186"/>
        <v/>
      </c>
      <c r="BK211" s="55" t="str">
        <f t="shared" si="1186"/>
        <v/>
      </c>
      <c r="BL211" s="55" t="str">
        <f t="shared" si="1186"/>
        <v/>
      </c>
      <c r="BM211" s="55" t="str">
        <f t="shared" si="1186"/>
        <v/>
      </c>
      <c r="BN211" s="55" t="str">
        <f t="shared" si="1186"/>
        <v/>
      </c>
      <c r="BO211" s="55" t="str">
        <f t="shared" si="1186"/>
        <v/>
      </c>
      <c r="BP211" s="55" t="str">
        <f t="shared" si="1186"/>
        <v/>
      </c>
      <c r="BQ211" s="55" t="str">
        <f t="shared" ref="BQ211:CO211" si="1187">IFERROR(IF($Y$2="DAILY",BP211+1,""),"")</f>
        <v/>
      </c>
      <c r="BR211" s="55" t="str">
        <f t="shared" si="1187"/>
        <v/>
      </c>
      <c r="BS211" s="55" t="str">
        <f t="shared" si="1187"/>
        <v/>
      </c>
      <c r="BT211" s="55" t="str">
        <f t="shared" si="1187"/>
        <v/>
      </c>
      <c r="BU211" s="55" t="str">
        <f t="shared" si="1187"/>
        <v/>
      </c>
      <c r="BV211" s="55" t="str">
        <f t="shared" si="1187"/>
        <v/>
      </c>
      <c r="BW211" s="55" t="str">
        <f t="shared" si="1187"/>
        <v/>
      </c>
      <c r="BX211" s="55" t="str">
        <f t="shared" si="1187"/>
        <v/>
      </c>
      <c r="BY211" s="55" t="str">
        <f t="shared" si="1187"/>
        <v/>
      </c>
      <c r="BZ211" s="55" t="str">
        <f t="shared" si="1187"/>
        <v/>
      </c>
      <c r="CA211" s="55" t="str">
        <f t="shared" si="1187"/>
        <v/>
      </c>
      <c r="CB211" s="55" t="str">
        <f t="shared" si="1187"/>
        <v/>
      </c>
      <c r="CC211" s="55" t="str">
        <f t="shared" si="1187"/>
        <v/>
      </c>
      <c r="CD211" s="55" t="str">
        <f t="shared" si="1187"/>
        <v/>
      </c>
      <c r="CE211" s="55" t="str">
        <f t="shared" si="1187"/>
        <v/>
      </c>
      <c r="CF211" s="55" t="str">
        <f t="shared" si="1187"/>
        <v/>
      </c>
      <c r="CG211" s="55" t="str">
        <f t="shared" si="1187"/>
        <v/>
      </c>
      <c r="CH211" s="55" t="str">
        <f t="shared" si="1187"/>
        <v/>
      </c>
      <c r="CI211" s="55" t="str">
        <f t="shared" si="1187"/>
        <v/>
      </c>
      <c r="CJ211" s="55" t="str">
        <f t="shared" si="1187"/>
        <v/>
      </c>
      <c r="CK211" s="55" t="str">
        <f t="shared" si="1187"/>
        <v/>
      </c>
      <c r="CL211" s="55" t="str">
        <f t="shared" si="1187"/>
        <v/>
      </c>
      <c r="CM211" s="55" t="str">
        <f t="shared" si="1187"/>
        <v/>
      </c>
      <c r="CN211" s="55" t="str">
        <f t="shared" si="1187"/>
        <v/>
      </c>
      <c r="CO211" s="55" t="str">
        <f t="shared" si="1187"/>
        <v/>
      </c>
      <c r="CP211" s="56" t="str">
        <f>IFERROR(IF($Y$2="DAILY",DATE(B210,1,1)-WEEKDAY(DATE(B210,1,1))+26*7,DATE(CR211,1,1)-WEEKDAY(DATE(CR211,1,1))+26*7),"")</f>
        <v/>
      </c>
      <c r="CQ211" s="3"/>
      <c r="CR211" s="3" t="str">
        <f>B50</f>
        <v/>
      </c>
    </row>
    <row r="212" spans="1:96" ht="21" customHeight="1" x14ac:dyDescent="0.25">
      <c r="A212" s="48"/>
      <c r="B212" s="49"/>
      <c r="C212" s="57">
        <f t="shared" ref="C212" si="1188">IF($Y$2="DAILY",3,"")</f>
        <v>3</v>
      </c>
      <c r="D212" s="54" t="str">
        <f t="shared" si="1185"/>
        <v/>
      </c>
      <c r="E212" s="55" t="str">
        <f t="shared" ref="E212:BP212" si="1189">IFERROR(IF($Y$2="DAILY",D212+1,""),"")</f>
        <v/>
      </c>
      <c r="F212" s="55" t="str">
        <f t="shared" si="1189"/>
        <v/>
      </c>
      <c r="G212" s="55" t="str">
        <f t="shared" si="1189"/>
        <v/>
      </c>
      <c r="H212" s="55" t="str">
        <f t="shared" si="1189"/>
        <v/>
      </c>
      <c r="I212" s="55" t="str">
        <f t="shared" si="1189"/>
        <v/>
      </c>
      <c r="J212" s="55" t="str">
        <f t="shared" si="1189"/>
        <v/>
      </c>
      <c r="K212" s="55" t="str">
        <f t="shared" si="1189"/>
        <v/>
      </c>
      <c r="L212" s="55" t="str">
        <f t="shared" si="1189"/>
        <v/>
      </c>
      <c r="M212" s="55" t="str">
        <f t="shared" si="1189"/>
        <v/>
      </c>
      <c r="N212" s="55" t="str">
        <f t="shared" si="1189"/>
        <v/>
      </c>
      <c r="O212" s="55" t="str">
        <f t="shared" si="1189"/>
        <v/>
      </c>
      <c r="P212" s="55" t="str">
        <f t="shared" si="1189"/>
        <v/>
      </c>
      <c r="Q212" s="55" t="str">
        <f t="shared" si="1189"/>
        <v/>
      </c>
      <c r="R212" s="55" t="str">
        <f t="shared" si="1189"/>
        <v/>
      </c>
      <c r="S212" s="55" t="str">
        <f t="shared" si="1189"/>
        <v/>
      </c>
      <c r="T212" s="55" t="str">
        <f t="shared" si="1189"/>
        <v/>
      </c>
      <c r="U212" s="55" t="str">
        <f t="shared" si="1189"/>
        <v/>
      </c>
      <c r="V212" s="55" t="str">
        <f t="shared" si="1189"/>
        <v/>
      </c>
      <c r="W212" s="55" t="str">
        <f t="shared" si="1189"/>
        <v/>
      </c>
      <c r="X212" s="55" t="str">
        <f t="shared" si="1189"/>
        <v/>
      </c>
      <c r="Y212" s="55" t="str">
        <f t="shared" si="1189"/>
        <v/>
      </c>
      <c r="Z212" s="55" t="str">
        <f t="shared" si="1189"/>
        <v/>
      </c>
      <c r="AA212" s="55" t="str">
        <f t="shared" si="1189"/>
        <v/>
      </c>
      <c r="AB212" s="55" t="str">
        <f t="shared" si="1189"/>
        <v/>
      </c>
      <c r="AC212" s="55" t="str">
        <f t="shared" si="1189"/>
        <v/>
      </c>
      <c r="AD212" s="55" t="str">
        <f t="shared" si="1189"/>
        <v/>
      </c>
      <c r="AE212" s="55" t="str">
        <f t="shared" si="1189"/>
        <v/>
      </c>
      <c r="AF212" s="55" t="str">
        <f t="shared" si="1189"/>
        <v/>
      </c>
      <c r="AG212" s="55" t="str">
        <f t="shared" si="1189"/>
        <v/>
      </c>
      <c r="AH212" s="55" t="str">
        <f t="shared" si="1189"/>
        <v/>
      </c>
      <c r="AI212" s="55" t="str">
        <f t="shared" si="1189"/>
        <v/>
      </c>
      <c r="AJ212" s="55" t="str">
        <f t="shared" si="1189"/>
        <v/>
      </c>
      <c r="AK212" s="55" t="str">
        <f t="shared" si="1189"/>
        <v/>
      </c>
      <c r="AL212" s="55" t="str">
        <f t="shared" si="1189"/>
        <v/>
      </c>
      <c r="AM212" s="55" t="str">
        <f t="shared" si="1189"/>
        <v/>
      </c>
      <c r="AN212" s="55" t="str">
        <f t="shared" si="1189"/>
        <v/>
      </c>
      <c r="AO212" s="55" t="str">
        <f t="shared" si="1189"/>
        <v/>
      </c>
      <c r="AP212" s="55" t="str">
        <f t="shared" si="1189"/>
        <v/>
      </c>
      <c r="AQ212" s="55" t="str">
        <f t="shared" si="1189"/>
        <v/>
      </c>
      <c r="AR212" s="55" t="str">
        <f t="shared" si="1189"/>
        <v/>
      </c>
      <c r="AS212" s="55" t="str">
        <f t="shared" si="1189"/>
        <v/>
      </c>
      <c r="AT212" s="55" t="str">
        <f t="shared" si="1189"/>
        <v/>
      </c>
      <c r="AU212" s="55" t="str">
        <f t="shared" si="1189"/>
        <v/>
      </c>
      <c r="AV212" s="55" t="str">
        <f t="shared" si="1189"/>
        <v/>
      </c>
      <c r="AW212" s="55" t="str">
        <f t="shared" si="1189"/>
        <v/>
      </c>
      <c r="AX212" s="55" t="str">
        <f t="shared" si="1189"/>
        <v/>
      </c>
      <c r="AY212" s="55" t="str">
        <f t="shared" si="1189"/>
        <v/>
      </c>
      <c r="AZ212" s="55" t="str">
        <f t="shared" si="1189"/>
        <v/>
      </c>
      <c r="BA212" s="55" t="str">
        <f t="shared" si="1189"/>
        <v/>
      </c>
      <c r="BB212" s="55" t="str">
        <f t="shared" si="1189"/>
        <v/>
      </c>
      <c r="BC212" s="55" t="str">
        <f t="shared" si="1189"/>
        <v/>
      </c>
      <c r="BD212" s="55" t="str">
        <f t="shared" si="1189"/>
        <v/>
      </c>
      <c r="BE212" s="55" t="str">
        <f t="shared" si="1189"/>
        <v/>
      </c>
      <c r="BF212" s="55" t="str">
        <f t="shared" si="1189"/>
        <v/>
      </c>
      <c r="BG212" s="55" t="str">
        <f t="shared" si="1189"/>
        <v/>
      </c>
      <c r="BH212" s="55" t="str">
        <f t="shared" si="1189"/>
        <v/>
      </c>
      <c r="BI212" s="55" t="str">
        <f t="shared" si="1189"/>
        <v/>
      </c>
      <c r="BJ212" s="55" t="str">
        <f t="shared" si="1189"/>
        <v/>
      </c>
      <c r="BK212" s="55" t="str">
        <f t="shared" si="1189"/>
        <v/>
      </c>
      <c r="BL212" s="55" t="str">
        <f t="shared" si="1189"/>
        <v/>
      </c>
      <c r="BM212" s="55" t="str">
        <f t="shared" si="1189"/>
        <v/>
      </c>
      <c r="BN212" s="55" t="str">
        <f t="shared" si="1189"/>
        <v/>
      </c>
      <c r="BO212" s="55" t="str">
        <f t="shared" si="1189"/>
        <v/>
      </c>
      <c r="BP212" s="55" t="str">
        <f t="shared" si="1189"/>
        <v/>
      </c>
      <c r="BQ212" s="55" t="str">
        <f t="shared" ref="BQ212:CO212" si="1190">IFERROR(IF($Y$2="DAILY",BP212+1,""),"")</f>
        <v/>
      </c>
      <c r="BR212" s="55" t="str">
        <f t="shared" si="1190"/>
        <v/>
      </c>
      <c r="BS212" s="55" t="str">
        <f t="shared" si="1190"/>
        <v/>
      </c>
      <c r="BT212" s="55" t="str">
        <f t="shared" si="1190"/>
        <v/>
      </c>
      <c r="BU212" s="55" t="str">
        <f t="shared" si="1190"/>
        <v/>
      </c>
      <c r="BV212" s="55" t="str">
        <f t="shared" si="1190"/>
        <v/>
      </c>
      <c r="BW212" s="55" t="str">
        <f t="shared" si="1190"/>
        <v/>
      </c>
      <c r="BX212" s="55" t="str">
        <f t="shared" si="1190"/>
        <v/>
      </c>
      <c r="BY212" s="55" t="str">
        <f t="shared" si="1190"/>
        <v/>
      </c>
      <c r="BZ212" s="55" t="str">
        <f t="shared" si="1190"/>
        <v/>
      </c>
      <c r="CA212" s="55" t="str">
        <f t="shared" si="1190"/>
        <v/>
      </c>
      <c r="CB212" s="55" t="str">
        <f t="shared" si="1190"/>
        <v/>
      </c>
      <c r="CC212" s="55" t="str">
        <f t="shared" si="1190"/>
        <v/>
      </c>
      <c r="CD212" s="55" t="str">
        <f t="shared" si="1190"/>
        <v/>
      </c>
      <c r="CE212" s="55" t="str">
        <f t="shared" si="1190"/>
        <v/>
      </c>
      <c r="CF212" s="55" t="str">
        <f t="shared" si="1190"/>
        <v/>
      </c>
      <c r="CG212" s="55" t="str">
        <f t="shared" si="1190"/>
        <v/>
      </c>
      <c r="CH212" s="55" t="str">
        <f t="shared" si="1190"/>
        <v/>
      </c>
      <c r="CI212" s="55" t="str">
        <f t="shared" si="1190"/>
        <v/>
      </c>
      <c r="CJ212" s="55" t="str">
        <f t="shared" si="1190"/>
        <v/>
      </c>
      <c r="CK212" s="55" t="str">
        <f t="shared" si="1190"/>
        <v/>
      </c>
      <c r="CL212" s="55" t="str">
        <f t="shared" si="1190"/>
        <v/>
      </c>
      <c r="CM212" s="55" t="str">
        <f t="shared" si="1190"/>
        <v/>
      </c>
      <c r="CN212" s="55" t="str">
        <f t="shared" si="1190"/>
        <v/>
      </c>
      <c r="CO212" s="55" t="str">
        <f t="shared" si="1190"/>
        <v/>
      </c>
      <c r="CP212" s="56" t="str">
        <f>IFERROR(IF($Y$2="DAILY",DATE(B210,1,1)-WEEKDAY(DATE(B210,1,1))+39*7,DATE(CR212,1,1)-WEEKDAY(DATE(CR212,1,1))+39*7),"")</f>
        <v/>
      </c>
      <c r="CQ212" s="3"/>
      <c r="CR212" s="3" t="str">
        <f>B50</f>
        <v/>
      </c>
    </row>
    <row r="213" spans="1:96" ht="21" customHeight="1" x14ac:dyDescent="0.25">
      <c r="A213" s="48"/>
      <c r="B213" s="49"/>
      <c r="C213" s="57">
        <f t="shared" ref="C213" si="1191">IF($Y$2="DAILY",4,"")</f>
        <v>4</v>
      </c>
      <c r="D213" s="54" t="str">
        <f t="shared" si="1185"/>
        <v/>
      </c>
      <c r="E213" s="55" t="str">
        <f t="shared" ref="E213:BP213" si="1192">IFERROR(IF($Y$2="DAILY",D213+1,""),"")</f>
        <v/>
      </c>
      <c r="F213" s="55" t="str">
        <f t="shared" si="1192"/>
        <v/>
      </c>
      <c r="G213" s="55" t="str">
        <f t="shared" si="1192"/>
        <v/>
      </c>
      <c r="H213" s="55" t="str">
        <f t="shared" si="1192"/>
        <v/>
      </c>
      <c r="I213" s="55" t="str">
        <f t="shared" si="1192"/>
        <v/>
      </c>
      <c r="J213" s="55" t="str">
        <f t="shared" si="1192"/>
        <v/>
      </c>
      <c r="K213" s="55" t="str">
        <f t="shared" si="1192"/>
        <v/>
      </c>
      <c r="L213" s="55" t="str">
        <f t="shared" si="1192"/>
        <v/>
      </c>
      <c r="M213" s="55" t="str">
        <f t="shared" si="1192"/>
        <v/>
      </c>
      <c r="N213" s="55" t="str">
        <f t="shared" si="1192"/>
        <v/>
      </c>
      <c r="O213" s="55" t="str">
        <f t="shared" si="1192"/>
        <v/>
      </c>
      <c r="P213" s="55" t="str">
        <f t="shared" si="1192"/>
        <v/>
      </c>
      <c r="Q213" s="55" t="str">
        <f t="shared" si="1192"/>
        <v/>
      </c>
      <c r="R213" s="55" t="str">
        <f t="shared" si="1192"/>
        <v/>
      </c>
      <c r="S213" s="55" t="str">
        <f t="shared" si="1192"/>
        <v/>
      </c>
      <c r="T213" s="55" t="str">
        <f t="shared" si="1192"/>
        <v/>
      </c>
      <c r="U213" s="55" t="str">
        <f t="shared" si="1192"/>
        <v/>
      </c>
      <c r="V213" s="55" t="str">
        <f t="shared" si="1192"/>
        <v/>
      </c>
      <c r="W213" s="55" t="str">
        <f t="shared" si="1192"/>
        <v/>
      </c>
      <c r="X213" s="55" t="str">
        <f t="shared" si="1192"/>
        <v/>
      </c>
      <c r="Y213" s="55" t="str">
        <f t="shared" si="1192"/>
        <v/>
      </c>
      <c r="Z213" s="55" t="str">
        <f t="shared" si="1192"/>
        <v/>
      </c>
      <c r="AA213" s="55" t="str">
        <f t="shared" si="1192"/>
        <v/>
      </c>
      <c r="AB213" s="55" t="str">
        <f t="shared" si="1192"/>
        <v/>
      </c>
      <c r="AC213" s="55" t="str">
        <f t="shared" si="1192"/>
        <v/>
      </c>
      <c r="AD213" s="55" t="str">
        <f t="shared" si="1192"/>
        <v/>
      </c>
      <c r="AE213" s="55" t="str">
        <f t="shared" si="1192"/>
        <v/>
      </c>
      <c r="AF213" s="55" t="str">
        <f t="shared" si="1192"/>
        <v/>
      </c>
      <c r="AG213" s="55" t="str">
        <f t="shared" si="1192"/>
        <v/>
      </c>
      <c r="AH213" s="55" t="str">
        <f t="shared" si="1192"/>
        <v/>
      </c>
      <c r="AI213" s="55" t="str">
        <f t="shared" si="1192"/>
        <v/>
      </c>
      <c r="AJ213" s="55" t="str">
        <f t="shared" si="1192"/>
        <v/>
      </c>
      <c r="AK213" s="55" t="str">
        <f t="shared" si="1192"/>
        <v/>
      </c>
      <c r="AL213" s="55" t="str">
        <f t="shared" si="1192"/>
        <v/>
      </c>
      <c r="AM213" s="55" t="str">
        <f t="shared" si="1192"/>
        <v/>
      </c>
      <c r="AN213" s="55" t="str">
        <f t="shared" si="1192"/>
        <v/>
      </c>
      <c r="AO213" s="55" t="str">
        <f t="shared" si="1192"/>
        <v/>
      </c>
      <c r="AP213" s="55" t="str">
        <f t="shared" si="1192"/>
        <v/>
      </c>
      <c r="AQ213" s="55" t="str">
        <f t="shared" si="1192"/>
        <v/>
      </c>
      <c r="AR213" s="55" t="str">
        <f t="shared" si="1192"/>
        <v/>
      </c>
      <c r="AS213" s="55" t="str">
        <f t="shared" si="1192"/>
        <v/>
      </c>
      <c r="AT213" s="55" t="str">
        <f t="shared" si="1192"/>
        <v/>
      </c>
      <c r="AU213" s="55" t="str">
        <f t="shared" si="1192"/>
        <v/>
      </c>
      <c r="AV213" s="55" t="str">
        <f t="shared" si="1192"/>
        <v/>
      </c>
      <c r="AW213" s="55" t="str">
        <f t="shared" si="1192"/>
        <v/>
      </c>
      <c r="AX213" s="55" t="str">
        <f t="shared" si="1192"/>
        <v/>
      </c>
      <c r="AY213" s="55" t="str">
        <f t="shared" si="1192"/>
        <v/>
      </c>
      <c r="AZ213" s="55" t="str">
        <f t="shared" si="1192"/>
        <v/>
      </c>
      <c r="BA213" s="55" t="str">
        <f t="shared" si="1192"/>
        <v/>
      </c>
      <c r="BB213" s="55" t="str">
        <f t="shared" si="1192"/>
        <v/>
      </c>
      <c r="BC213" s="55" t="str">
        <f t="shared" si="1192"/>
        <v/>
      </c>
      <c r="BD213" s="55" t="str">
        <f t="shared" si="1192"/>
        <v/>
      </c>
      <c r="BE213" s="55" t="str">
        <f t="shared" si="1192"/>
        <v/>
      </c>
      <c r="BF213" s="55" t="str">
        <f t="shared" si="1192"/>
        <v/>
      </c>
      <c r="BG213" s="55" t="str">
        <f t="shared" si="1192"/>
        <v/>
      </c>
      <c r="BH213" s="55" t="str">
        <f t="shared" si="1192"/>
        <v/>
      </c>
      <c r="BI213" s="55" t="str">
        <f t="shared" si="1192"/>
        <v/>
      </c>
      <c r="BJ213" s="55" t="str">
        <f t="shared" si="1192"/>
        <v/>
      </c>
      <c r="BK213" s="55" t="str">
        <f t="shared" si="1192"/>
        <v/>
      </c>
      <c r="BL213" s="55" t="str">
        <f t="shared" si="1192"/>
        <v/>
      </c>
      <c r="BM213" s="55" t="str">
        <f t="shared" si="1192"/>
        <v/>
      </c>
      <c r="BN213" s="55" t="str">
        <f t="shared" si="1192"/>
        <v/>
      </c>
      <c r="BO213" s="55" t="str">
        <f t="shared" si="1192"/>
        <v/>
      </c>
      <c r="BP213" s="55" t="str">
        <f t="shared" si="1192"/>
        <v/>
      </c>
      <c r="BQ213" s="55" t="str">
        <f t="shared" ref="BQ213:CO213" si="1193">IFERROR(IF($Y$2="DAILY",BP213+1,""),"")</f>
        <v/>
      </c>
      <c r="BR213" s="55" t="str">
        <f t="shared" si="1193"/>
        <v/>
      </c>
      <c r="BS213" s="55" t="str">
        <f t="shared" si="1193"/>
        <v/>
      </c>
      <c r="BT213" s="55" t="str">
        <f t="shared" si="1193"/>
        <v/>
      </c>
      <c r="BU213" s="55" t="str">
        <f t="shared" si="1193"/>
        <v/>
      </c>
      <c r="BV213" s="55" t="str">
        <f t="shared" si="1193"/>
        <v/>
      </c>
      <c r="BW213" s="55" t="str">
        <f t="shared" si="1193"/>
        <v/>
      </c>
      <c r="BX213" s="55" t="str">
        <f t="shared" si="1193"/>
        <v/>
      </c>
      <c r="BY213" s="55" t="str">
        <f t="shared" si="1193"/>
        <v/>
      </c>
      <c r="BZ213" s="55" t="str">
        <f t="shared" si="1193"/>
        <v/>
      </c>
      <c r="CA213" s="55" t="str">
        <f t="shared" si="1193"/>
        <v/>
      </c>
      <c r="CB213" s="55" t="str">
        <f t="shared" si="1193"/>
        <v/>
      </c>
      <c r="CC213" s="55" t="str">
        <f t="shared" si="1193"/>
        <v/>
      </c>
      <c r="CD213" s="55" t="str">
        <f t="shared" si="1193"/>
        <v/>
      </c>
      <c r="CE213" s="55" t="str">
        <f t="shared" si="1193"/>
        <v/>
      </c>
      <c r="CF213" s="55" t="str">
        <f t="shared" si="1193"/>
        <v/>
      </c>
      <c r="CG213" s="55" t="str">
        <f t="shared" si="1193"/>
        <v/>
      </c>
      <c r="CH213" s="55" t="str">
        <f t="shared" si="1193"/>
        <v/>
      </c>
      <c r="CI213" s="55" t="str">
        <f t="shared" si="1193"/>
        <v/>
      </c>
      <c r="CJ213" s="55" t="str">
        <f t="shared" si="1193"/>
        <v/>
      </c>
      <c r="CK213" s="55" t="str">
        <f t="shared" si="1193"/>
        <v/>
      </c>
      <c r="CL213" s="55" t="str">
        <f t="shared" si="1193"/>
        <v/>
      </c>
      <c r="CM213" s="55" t="str">
        <f t="shared" si="1193"/>
        <v/>
      </c>
      <c r="CN213" s="55" t="str">
        <f t="shared" si="1193"/>
        <v/>
      </c>
      <c r="CO213" s="55" t="str">
        <f t="shared" si="1193"/>
        <v/>
      </c>
      <c r="CP213" s="56" t="str">
        <f>IFERROR(IF($Y$2="DAILY",DATE(B210,1,1)-WEEKDAY(DATE(B210,1,1))+52*7,DATE(CR213,1,1)-WEEKDAY(DATE(CR213,1,1))+52*7),"")</f>
        <v/>
      </c>
      <c r="CQ213" s="3"/>
      <c r="CR213" s="3" t="str">
        <f>B50</f>
        <v/>
      </c>
    </row>
    <row r="214" spans="1:96" ht="21" customHeight="1" x14ac:dyDescent="0.25">
      <c r="A214" s="48"/>
      <c r="B214" s="49"/>
      <c r="C214" s="58"/>
      <c r="D214" s="54" t="str">
        <f>IFERROR(IF($Y$2="DAILY",IF(AND(MONTH(DATE(B210,2,29))=2,WEEKDAY(DATE(B210,1,1))=7),DATE(B210,12,24),""),""),"")</f>
        <v/>
      </c>
      <c r="E214" s="55" t="str">
        <f>IFERROR(IF($Y$2="DAILY",IF(AND(MONTH(DATE(B210,2,29))=2,WEEKDAY(DATE(B210,1,1))=7),DATE(B210,12,25),""),""),"")</f>
        <v/>
      </c>
      <c r="F214" s="55" t="str">
        <f>IFERROR(IF($Y$2="DAILY",IF(AND(MONTH(DATE(B210,2,29))=2,WEEKDAY(DATE(B210,1,1))=7),DATE(B210,12,26),""),""),"")</f>
        <v/>
      </c>
      <c r="G214" s="55" t="str">
        <f>IFERROR(IF($Y$2="DAILY",IF(AND(MONTH(DATE(B210,2,29))=2,WEEKDAY(DATE(B210,1,1))=7),DATE(B210,12,27),""),""),"")</f>
        <v/>
      </c>
      <c r="H214" s="55" t="str">
        <f>IFERROR(IF($Y$2="DAILY",IF(AND(MONTH(DATE(B210,2,29))=2,WEEKDAY(DATE(B210,1,1))=7),DATE(B210,12,28),""),""),"")</f>
        <v/>
      </c>
      <c r="I214" s="55" t="str">
        <f>IFERROR(IF($Y$2="DAILY",IF(AND(MONTH(DATE(B210,2,29))=2,WEEKDAY(DATE(B210,1,1))=7),DATE(B210,12,29),""),""),"")</f>
        <v/>
      </c>
      <c r="J214" s="55" t="str">
        <f>IFERROR(IF($Y$2="DAILY",IF(AND(MONTH(DATE(B210,2,29))=2,WEEKDAY(DATE(B210,1,1))=7),DATE(B210,12,30),""),""),"")</f>
        <v/>
      </c>
      <c r="K214" s="55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56"/>
      <c r="CQ214" s="3"/>
      <c r="CR214" s="3" t="str">
        <f>B50</f>
        <v/>
      </c>
    </row>
    <row r="215" spans="1:96" ht="21" customHeight="1" x14ac:dyDescent="0.25">
      <c r="A215" s="48" t="str">
        <f>IFERROR(IF($Y$2="DAILY","40-41",""),"")</f>
        <v>40-41</v>
      </c>
      <c r="B215" s="49" t="str">
        <f>IFERROR(IF($Y$2="DAILY",$B$10+41,""),"")</f>
        <v/>
      </c>
      <c r="C215" s="57">
        <f t="shared" ref="C215" si="1194">IF($Y$2="DAILY",1,"")</f>
        <v>1</v>
      </c>
      <c r="D215" s="54" t="str">
        <f>IFERROR(IF($Y$2="DAILY",DATE(B215,1,1)-WEEKDAY(DATE(B215,1,1),1)+1,""),"")</f>
        <v/>
      </c>
      <c r="E215" s="55" t="str">
        <f>IFERROR(IF($Y$2="DAILY",DATE(B215,1,1)-WEEKDAY(DATE(B215,1,1),1)+2,""),"")</f>
        <v/>
      </c>
      <c r="F215" s="55" t="str">
        <f>IFERROR(IF($Y$2="DAILY",DATE(B215,1,1)-WEEKDAY(DATE(B215,1,1),1)+3,""),"")</f>
        <v/>
      </c>
      <c r="G215" s="55" t="str">
        <f>IFERROR(IF($Y$2="DAILY",DATE(B215,1,1)-WEEKDAY(DATE(B215,1,1),1)+4,""),"")</f>
        <v/>
      </c>
      <c r="H215" s="55" t="str">
        <f>IFERROR(IF($Y$2="DAILY",DATE(B215,1,1)-WEEKDAY(DATE(B215,1,1),1)+5,""),"")</f>
        <v/>
      </c>
      <c r="I215" s="55" t="str">
        <f>IFERROR(IF($Y$2="DAILY",DATE(B215,1,1)-WEEKDAY(DATE(B215,1,1),1)+6,""),"")</f>
        <v/>
      </c>
      <c r="J215" s="55" t="str">
        <f>IFERROR(IF($Y$2="DAILY",DATE(B215,1,1)-WEEKDAY(DATE(B215,1,1),1)+7,""),"")</f>
        <v/>
      </c>
      <c r="K215" s="55" t="str">
        <f t="shared" ref="K215:BV215" si="1195">IFERROR(IF($Y$2="DAILY",J215+1,""),"")</f>
        <v/>
      </c>
      <c r="L215" s="55" t="str">
        <f t="shared" si="1195"/>
        <v/>
      </c>
      <c r="M215" s="55" t="str">
        <f t="shared" si="1195"/>
        <v/>
      </c>
      <c r="N215" s="55" t="str">
        <f t="shared" si="1195"/>
        <v/>
      </c>
      <c r="O215" s="55" t="str">
        <f t="shared" si="1195"/>
        <v/>
      </c>
      <c r="P215" s="55" t="str">
        <f t="shared" si="1195"/>
        <v/>
      </c>
      <c r="Q215" s="55" t="str">
        <f t="shared" si="1195"/>
        <v/>
      </c>
      <c r="R215" s="55" t="str">
        <f t="shared" si="1195"/>
        <v/>
      </c>
      <c r="S215" s="55" t="str">
        <f t="shared" si="1195"/>
        <v/>
      </c>
      <c r="T215" s="55" t="str">
        <f t="shared" si="1195"/>
        <v/>
      </c>
      <c r="U215" s="55" t="str">
        <f t="shared" si="1195"/>
        <v/>
      </c>
      <c r="V215" s="55" t="str">
        <f t="shared" si="1195"/>
        <v/>
      </c>
      <c r="W215" s="55" t="str">
        <f t="shared" si="1195"/>
        <v/>
      </c>
      <c r="X215" s="55" t="str">
        <f t="shared" si="1195"/>
        <v/>
      </c>
      <c r="Y215" s="55" t="str">
        <f t="shared" si="1195"/>
        <v/>
      </c>
      <c r="Z215" s="55" t="str">
        <f t="shared" si="1195"/>
        <v/>
      </c>
      <c r="AA215" s="55" t="str">
        <f t="shared" si="1195"/>
        <v/>
      </c>
      <c r="AB215" s="55" t="str">
        <f t="shared" si="1195"/>
        <v/>
      </c>
      <c r="AC215" s="55" t="str">
        <f t="shared" si="1195"/>
        <v/>
      </c>
      <c r="AD215" s="55" t="str">
        <f t="shared" si="1195"/>
        <v/>
      </c>
      <c r="AE215" s="55" t="str">
        <f t="shared" si="1195"/>
        <v/>
      </c>
      <c r="AF215" s="55" t="str">
        <f t="shared" si="1195"/>
        <v/>
      </c>
      <c r="AG215" s="55" t="str">
        <f t="shared" si="1195"/>
        <v/>
      </c>
      <c r="AH215" s="55" t="str">
        <f t="shared" si="1195"/>
        <v/>
      </c>
      <c r="AI215" s="55" t="str">
        <f t="shared" si="1195"/>
        <v/>
      </c>
      <c r="AJ215" s="55" t="str">
        <f t="shared" si="1195"/>
        <v/>
      </c>
      <c r="AK215" s="55" t="str">
        <f t="shared" si="1195"/>
        <v/>
      </c>
      <c r="AL215" s="55" t="str">
        <f t="shared" si="1195"/>
        <v/>
      </c>
      <c r="AM215" s="55" t="str">
        <f t="shared" si="1195"/>
        <v/>
      </c>
      <c r="AN215" s="55" t="str">
        <f t="shared" si="1195"/>
        <v/>
      </c>
      <c r="AO215" s="55" t="str">
        <f t="shared" si="1195"/>
        <v/>
      </c>
      <c r="AP215" s="55" t="str">
        <f t="shared" si="1195"/>
        <v/>
      </c>
      <c r="AQ215" s="55" t="str">
        <f t="shared" si="1195"/>
        <v/>
      </c>
      <c r="AR215" s="55" t="str">
        <f t="shared" si="1195"/>
        <v/>
      </c>
      <c r="AS215" s="55" t="str">
        <f t="shared" si="1195"/>
        <v/>
      </c>
      <c r="AT215" s="55" t="str">
        <f t="shared" si="1195"/>
        <v/>
      </c>
      <c r="AU215" s="55" t="str">
        <f t="shared" si="1195"/>
        <v/>
      </c>
      <c r="AV215" s="55" t="str">
        <f t="shared" si="1195"/>
        <v/>
      </c>
      <c r="AW215" s="55" t="str">
        <f t="shared" si="1195"/>
        <v/>
      </c>
      <c r="AX215" s="55" t="str">
        <f t="shared" si="1195"/>
        <v/>
      </c>
      <c r="AY215" s="55" t="str">
        <f t="shared" si="1195"/>
        <v/>
      </c>
      <c r="AZ215" s="55" t="str">
        <f t="shared" si="1195"/>
        <v/>
      </c>
      <c r="BA215" s="55" t="str">
        <f t="shared" si="1195"/>
        <v/>
      </c>
      <c r="BB215" s="55" t="str">
        <f t="shared" si="1195"/>
        <v/>
      </c>
      <c r="BC215" s="55" t="str">
        <f t="shared" si="1195"/>
        <v/>
      </c>
      <c r="BD215" s="55" t="str">
        <f t="shared" si="1195"/>
        <v/>
      </c>
      <c r="BE215" s="55" t="str">
        <f t="shared" si="1195"/>
        <v/>
      </c>
      <c r="BF215" s="55" t="str">
        <f t="shared" si="1195"/>
        <v/>
      </c>
      <c r="BG215" s="55" t="str">
        <f t="shared" si="1195"/>
        <v/>
      </c>
      <c r="BH215" s="55" t="str">
        <f t="shared" si="1195"/>
        <v/>
      </c>
      <c r="BI215" s="55" t="str">
        <f t="shared" si="1195"/>
        <v/>
      </c>
      <c r="BJ215" s="55" t="str">
        <f t="shared" si="1195"/>
        <v/>
      </c>
      <c r="BK215" s="55" t="str">
        <f t="shared" si="1195"/>
        <v/>
      </c>
      <c r="BL215" s="55" t="str">
        <f t="shared" si="1195"/>
        <v/>
      </c>
      <c r="BM215" s="55" t="str">
        <f t="shared" si="1195"/>
        <v/>
      </c>
      <c r="BN215" s="55" t="str">
        <f t="shared" si="1195"/>
        <v/>
      </c>
      <c r="BO215" s="55" t="str">
        <f t="shared" si="1195"/>
        <v/>
      </c>
      <c r="BP215" s="55" t="str">
        <f t="shared" si="1195"/>
        <v/>
      </c>
      <c r="BQ215" s="55" t="str">
        <f t="shared" si="1195"/>
        <v/>
      </c>
      <c r="BR215" s="55" t="str">
        <f t="shared" si="1195"/>
        <v/>
      </c>
      <c r="BS215" s="55" t="str">
        <f t="shared" si="1195"/>
        <v/>
      </c>
      <c r="BT215" s="55" t="str">
        <f t="shared" si="1195"/>
        <v/>
      </c>
      <c r="BU215" s="55" t="str">
        <f t="shared" si="1195"/>
        <v/>
      </c>
      <c r="BV215" s="55" t="str">
        <f t="shared" si="1195"/>
        <v/>
      </c>
      <c r="BW215" s="55" t="str">
        <f t="shared" ref="BW215:CO215" si="1196">IFERROR(IF($Y$2="DAILY",BV215+1,""),"")</f>
        <v/>
      </c>
      <c r="BX215" s="55" t="str">
        <f t="shared" si="1196"/>
        <v/>
      </c>
      <c r="BY215" s="55" t="str">
        <f t="shared" si="1196"/>
        <v/>
      </c>
      <c r="BZ215" s="55" t="str">
        <f t="shared" si="1196"/>
        <v/>
      </c>
      <c r="CA215" s="55" t="str">
        <f t="shared" si="1196"/>
        <v/>
      </c>
      <c r="CB215" s="55" t="str">
        <f t="shared" si="1196"/>
        <v/>
      </c>
      <c r="CC215" s="55" t="str">
        <f t="shared" si="1196"/>
        <v/>
      </c>
      <c r="CD215" s="55" t="str">
        <f t="shared" si="1196"/>
        <v/>
      </c>
      <c r="CE215" s="55" t="str">
        <f t="shared" si="1196"/>
        <v/>
      </c>
      <c r="CF215" s="55" t="str">
        <f t="shared" si="1196"/>
        <v/>
      </c>
      <c r="CG215" s="55" t="str">
        <f t="shared" si="1196"/>
        <v/>
      </c>
      <c r="CH215" s="55" t="str">
        <f t="shared" si="1196"/>
        <v/>
      </c>
      <c r="CI215" s="55" t="str">
        <f t="shared" si="1196"/>
        <v/>
      </c>
      <c r="CJ215" s="55" t="str">
        <f t="shared" si="1196"/>
        <v/>
      </c>
      <c r="CK215" s="55" t="str">
        <f t="shared" si="1196"/>
        <v/>
      </c>
      <c r="CL215" s="55" t="str">
        <f t="shared" si="1196"/>
        <v/>
      </c>
      <c r="CM215" s="55" t="str">
        <f t="shared" si="1196"/>
        <v/>
      </c>
      <c r="CN215" s="55" t="str">
        <f t="shared" si="1196"/>
        <v/>
      </c>
      <c r="CO215" s="55" t="str">
        <f t="shared" si="1196"/>
        <v/>
      </c>
      <c r="CP215" s="56" t="str">
        <f>IFERROR(IF($Y$2="DAILY",DATE(B215,1,1)-WEEKDAY(DATE(B215,1,1))+13*7,DATE(CR215,1,1)-WEEKDAY(DATE(CR215,1,1))+13*7),"")</f>
        <v/>
      </c>
      <c r="CQ215" s="3"/>
      <c r="CR215" s="3" t="str">
        <f>B51</f>
        <v/>
      </c>
    </row>
    <row r="216" spans="1:96" ht="21" customHeight="1" x14ac:dyDescent="0.25">
      <c r="A216" s="48"/>
      <c r="B216" s="61"/>
      <c r="C216" s="57">
        <f t="shared" ref="C216" si="1197">IF($Y$2="DAILY",2,"")</f>
        <v>2</v>
      </c>
      <c r="D216" s="54" t="str">
        <f t="shared" ref="D216:D218" si="1198">IFERROR(IF($Y$2="DAILY",CP215+1,""),"")</f>
        <v/>
      </c>
      <c r="E216" s="55" t="str">
        <f t="shared" ref="E216:BP216" si="1199">IFERROR(IF($Y$2="DAILY",D216+1,""),"")</f>
        <v/>
      </c>
      <c r="F216" s="55" t="str">
        <f t="shared" si="1199"/>
        <v/>
      </c>
      <c r="G216" s="55" t="str">
        <f t="shared" si="1199"/>
        <v/>
      </c>
      <c r="H216" s="55" t="str">
        <f t="shared" si="1199"/>
        <v/>
      </c>
      <c r="I216" s="55" t="str">
        <f t="shared" si="1199"/>
        <v/>
      </c>
      <c r="J216" s="55" t="str">
        <f t="shared" si="1199"/>
        <v/>
      </c>
      <c r="K216" s="55" t="str">
        <f t="shared" si="1199"/>
        <v/>
      </c>
      <c r="L216" s="55" t="str">
        <f t="shared" si="1199"/>
        <v/>
      </c>
      <c r="M216" s="55" t="str">
        <f t="shared" si="1199"/>
        <v/>
      </c>
      <c r="N216" s="55" t="str">
        <f t="shared" si="1199"/>
        <v/>
      </c>
      <c r="O216" s="55" t="str">
        <f t="shared" si="1199"/>
        <v/>
      </c>
      <c r="P216" s="55" t="str">
        <f t="shared" si="1199"/>
        <v/>
      </c>
      <c r="Q216" s="55" t="str">
        <f t="shared" si="1199"/>
        <v/>
      </c>
      <c r="R216" s="55" t="str">
        <f t="shared" si="1199"/>
        <v/>
      </c>
      <c r="S216" s="55" t="str">
        <f t="shared" si="1199"/>
        <v/>
      </c>
      <c r="T216" s="55" t="str">
        <f t="shared" si="1199"/>
        <v/>
      </c>
      <c r="U216" s="55" t="str">
        <f t="shared" si="1199"/>
        <v/>
      </c>
      <c r="V216" s="55" t="str">
        <f t="shared" si="1199"/>
        <v/>
      </c>
      <c r="W216" s="55" t="str">
        <f t="shared" si="1199"/>
        <v/>
      </c>
      <c r="X216" s="55" t="str">
        <f t="shared" si="1199"/>
        <v/>
      </c>
      <c r="Y216" s="55" t="str">
        <f t="shared" si="1199"/>
        <v/>
      </c>
      <c r="Z216" s="55" t="str">
        <f t="shared" si="1199"/>
        <v/>
      </c>
      <c r="AA216" s="55" t="str">
        <f t="shared" si="1199"/>
        <v/>
      </c>
      <c r="AB216" s="55" t="str">
        <f t="shared" si="1199"/>
        <v/>
      </c>
      <c r="AC216" s="55" t="str">
        <f t="shared" si="1199"/>
        <v/>
      </c>
      <c r="AD216" s="55" t="str">
        <f t="shared" si="1199"/>
        <v/>
      </c>
      <c r="AE216" s="55" t="str">
        <f t="shared" si="1199"/>
        <v/>
      </c>
      <c r="AF216" s="55" t="str">
        <f t="shared" si="1199"/>
        <v/>
      </c>
      <c r="AG216" s="55" t="str">
        <f t="shared" si="1199"/>
        <v/>
      </c>
      <c r="AH216" s="55" t="str">
        <f t="shared" si="1199"/>
        <v/>
      </c>
      <c r="AI216" s="55" t="str">
        <f t="shared" si="1199"/>
        <v/>
      </c>
      <c r="AJ216" s="55" t="str">
        <f t="shared" si="1199"/>
        <v/>
      </c>
      <c r="AK216" s="55" t="str">
        <f t="shared" si="1199"/>
        <v/>
      </c>
      <c r="AL216" s="55" t="str">
        <f t="shared" si="1199"/>
        <v/>
      </c>
      <c r="AM216" s="55" t="str">
        <f t="shared" si="1199"/>
        <v/>
      </c>
      <c r="AN216" s="55" t="str">
        <f t="shared" si="1199"/>
        <v/>
      </c>
      <c r="AO216" s="55" t="str">
        <f t="shared" si="1199"/>
        <v/>
      </c>
      <c r="AP216" s="55" t="str">
        <f t="shared" si="1199"/>
        <v/>
      </c>
      <c r="AQ216" s="55" t="str">
        <f t="shared" si="1199"/>
        <v/>
      </c>
      <c r="AR216" s="55" t="str">
        <f t="shared" si="1199"/>
        <v/>
      </c>
      <c r="AS216" s="55" t="str">
        <f t="shared" si="1199"/>
        <v/>
      </c>
      <c r="AT216" s="55" t="str">
        <f t="shared" si="1199"/>
        <v/>
      </c>
      <c r="AU216" s="55" t="str">
        <f t="shared" si="1199"/>
        <v/>
      </c>
      <c r="AV216" s="55" t="str">
        <f t="shared" si="1199"/>
        <v/>
      </c>
      <c r="AW216" s="55" t="str">
        <f t="shared" si="1199"/>
        <v/>
      </c>
      <c r="AX216" s="55" t="str">
        <f t="shared" si="1199"/>
        <v/>
      </c>
      <c r="AY216" s="55" t="str">
        <f t="shared" si="1199"/>
        <v/>
      </c>
      <c r="AZ216" s="55" t="str">
        <f t="shared" si="1199"/>
        <v/>
      </c>
      <c r="BA216" s="55" t="str">
        <f t="shared" si="1199"/>
        <v/>
      </c>
      <c r="BB216" s="55" t="str">
        <f t="shared" si="1199"/>
        <v/>
      </c>
      <c r="BC216" s="55" t="str">
        <f t="shared" si="1199"/>
        <v/>
      </c>
      <c r="BD216" s="55" t="str">
        <f t="shared" si="1199"/>
        <v/>
      </c>
      <c r="BE216" s="55" t="str">
        <f t="shared" si="1199"/>
        <v/>
      </c>
      <c r="BF216" s="55" t="str">
        <f t="shared" si="1199"/>
        <v/>
      </c>
      <c r="BG216" s="55" t="str">
        <f t="shared" si="1199"/>
        <v/>
      </c>
      <c r="BH216" s="55" t="str">
        <f t="shared" si="1199"/>
        <v/>
      </c>
      <c r="BI216" s="55" t="str">
        <f t="shared" si="1199"/>
        <v/>
      </c>
      <c r="BJ216" s="55" t="str">
        <f t="shared" si="1199"/>
        <v/>
      </c>
      <c r="BK216" s="55" t="str">
        <f t="shared" si="1199"/>
        <v/>
      </c>
      <c r="BL216" s="55" t="str">
        <f t="shared" si="1199"/>
        <v/>
      </c>
      <c r="BM216" s="55" t="str">
        <f t="shared" si="1199"/>
        <v/>
      </c>
      <c r="BN216" s="55" t="str">
        <f t="shared" si="1199"/>
        <v/>
      </c>
      <c r="BO216" s="55" t="str">
        <f t="shared" si="1199"/>
        <v/>
      </c>
      <c r="BP216" s="55" t="str">
        <f t="shared" si="1199"/>
        <v/>
      </c>
      <c r="BQ216" s="55" t="str">
        <f t="shared" ref="BQ216:CO216" si="1200">IFERROR(IF($Y$2="DAILY",BP216+1,""),"")</f>
        <v/>
      </c>
      <c r="BR216" s="55" t="str">
        <f t="shared" si="1200"/>
        <v/>
      </c>
      <c r="BS216" s="55" t="str">
        <f t="shared" si="1200"/>
        <v/>
      </c>
      <c r="BT216" s="55" t="str">
        <f t="shared" si="1200"/>
        <v/>
      </c>
      <c r="BU216" s="55" t="str">
        <f t="shared" si="1200"/>
        <v/>
      </c>
      <c r="BV216" s="55" t="str">
        <f t="shared" si="1200"/>
        <v/>
      </c>
      <c r="BW216" s="55" t="str">
        <f t="shared" si="1200"/>
        <v/>
      </c>
      <c r="BX216" s="55" t="str">
        <f t="shared" si="1200"/>
        <v/>
      </c>
      <c r="BY216" s="55" t="str">
        <f t="shared" si="1200"/>
        <v/>
      </c>
      <c r="BZ216" s="55" t="str">
        <f t="shared" si="1200"/>
        <v/>
      </c>
      <c r="CA216" s="55" t="str">
        <f t="shared" si="1200"/>
        <v/>
      </c>
      <c r="CB216" s="55" t="str">
        <f t="shared" si="1200"/>
        <v/>
      </c>
      <c r="CC216" s="55" t="str">
        <f t="shared" si="1200"/>
        <v/>
      </c>
      <c r="CD216" s="55" t="str">
        <f t="shared" si="1200"/>
        <v/>
      </c>
      <c r="CE216" s="55" t="str">
        <f t="shared" si="1200"/>
        <v/>
      </c>
      <c r="CF216" s="55" t="str">
        <f t="shared" si="1200"/>
        <v/>
      </c>
      <c r="CG216" s="55" t="str">
        <f t="shared" si="1200"/>
        <v/>
      </c>
      <c r="CH216" s="55" t="str">
        <f t="shared" si="1200"/>
        <v/>
      </c>
      <c r="CI216" s="55" t="str">
        <f t="shared" si="1200"/>
        <v/>
      </c>
      <c r="CJ216" s="55" t="str">
        <f t="shared" si="1200"/>
        <v/>
      </c>
      <c r="CK216" s="55" t="str">
        <f t="shared" si="1200"/>
        <v/>
      </c>
      <c r="CL216" s="55" t="str">
        <f t="shared" si="1200"/>
        <v/>
      </c>
      <c r="CM216" s="55" t="str">
        <f t="shared" si="1200"/>
        <v/>
      </c>
      <c r="CN216" s="55" t="str">
        <f t="shared" si="1200"/>
        <v/>
      </c>
      <c r="CO216" s="55" t="str">
        <f t="shared" si="1200"/>
        <v/>
      </c>
      <c r="CP216" s="56" t="str">
        <f>IFERROR(IF($Y$2="DAILY",DATE(B215,1,1)-WEEKDAY(DATE(B215,1,1))+26*7,DATE(CR216,1,1)-WEEKDAY(DATE(CR216,1,1))+26*7),"")</f>
        <v/>
      </c>
      <c r="CQ216" s="3"/>
      <c r="CR216" s="3" t="str">
        <f>B51</f>
        <v/>
      </c>
    </row>
    <row r="217" spans="1:96" ht="21" customHeight="1" x14ac:dyDescent="0.25">
      <c r="A217" s="48"/>
      <c r="B217" s="49"/>
      <c r="C217" s="57">
        <f t="shared" ref="C217" si="1201">IF($Y$2="DAILY",3,"")</f>
        <v>3</v>
      </c>
      <c r="D217" s="54" t="str">
        <f t="shared" si="1198"/>
        <v/>
      </c>
      <c r="E217" s="55" t="str">
        <f t="shared" ref="E217:BP217" si="1202">IFERROR(IF($Y$2="DAILY",D217+1,""),"")</f>
        <v/>
      </c>
      <c r="F217" s="55" t="str">
        <f t="shared" si="1202"/>
        <v/>
      </c>
      <c r="G217" s="55" t="str">
        <f t="shared" si="1202"/>
        <v/>
      </c>
      <c r="H217" s="55" t="str">
        <f t="shared" si="1202"/>
        <v/>
      </c>
      <c r="I217" s="55" t="str">
        <f t="shared" si="1202"/>
        <v/>
      </c>
      <c r="J217" s="55" t="str">
        <f t="shared" si="1202"/>
        <v/>
      </c>
      <c r="K217" s="55" t="str">
        <f t="shared" si="1202"/>
        <v/>
      </c>
      <c r="L217" s="55" t="str">
        <f t="shared" si="1202"/>
        <v/>
      </c>
      <c r="M217" s="55" t="str">
        <f t="shared" si="1202"/>
        <v/>
      </c>
      <c r="N217" s="55" t="str">
        <f t="shared" si="1202"/>
        <v/>
      </c>
      <c r="O217" s="55" t="str">
        <f t="shared" si="1202"/>
        <v/>
      </c>
      <c r="P217" s="55" t="str">
        <f t="shared" si="1202"/>
        <v/>
      </c>
      <c r="Q217" s="55" t="str">
        <f t="shared" si="1202"/>
        <v/>
      </c>
      <c r="R217" s="55" t="str">
        <f t="shared" si="1202"/>
        <v/>
      </c>
      <c r="S217" s="55" t="str">
        <f t="shared" si="1202"/>
        <v/>
      </c>
      <c r="T217" s="55" t="str">
        <f t="shared" si="1202"/>
        <v/>
      </c>
      <c r="U217" s="55" t="str">
        <f t="shared" si="1202"/>
        <v/>
      </c>
      <c r="V217" s="55" t="str">
        <f t="shared" si="1202"/>
        <v/>
      </c>
      <c r="W217" s="55" t="str">
        <f t="shared" si="1202"/>
        <v/>
      </c>
      <c r="X217" s="55" t="str">
        <f t="shared" si="1202"/>
        <v/>
      </c>
      <c r="Y217" s="55" t="str">
        <f t="shared" si="1202"/>
        <v/>
      </c>
      <c r="Z217" s="55" t="str">
        <f t="shared" si="1202"/>
        <v/>
      </c>
      <c r="AA217" s="55" t="str">
        <f t="shared" si="1202"/>
        <v/>
      </c>
      <c r="AB217" s="55" t="str">
        <f t="shared" si="1202"/>
        <v/>
      </c>
      <c r="AC217" s="55" t="str">
        <f t="shared" si="1202"/>
        <v/>
      </c>
      <c r="AD217" s="55" t="str">
        <f t="shared" si="1202"/>
        <v/>
      </c>
      <c r="AE217" s="55" t="str">
        <f t="shared" si="1202"/>
        <v/>
      </c>
      <c r="AF217" s="55" t="str">
        <f t="shared" si="1202"/>
        <v/>
      </c>
      <c r="AG217" s="55" t="str">
        <f t="shared" si="1202"/>
        <v/>
      </c>
      <c r="AH217" s="55" t="str">
        <f t="shared" si="1202"/>
        <v/>
      </c>
      <c r="AI217" s="55" t="str">
        <f t="shared" si="1202"/>
        <v/>
      </c>
      <c r="AJ217" s="55" t="str">
        <f t="shared" si="1202"/>
        <v/>
      </c>
      <c r="AK217" s="55" t="str">
        <f t="shared" si="1202"/>
        <v/>
      </c>
      <c r="AL217" s="55" t="str">
        <f t="shared" si="1202"/>
        <v/>
      </c>
      <c r="AM217" s="55" t="str">
        <f t="shared" si="1202"/>
        <v/>
      </c>
      <c r="AN217" s="55" t="str">
        <f t="shared" si="1202"/>
        <v/>
      </c>
      <c r="AO217" s="55" t="str">
        <f t="shared" si="1202"/>
        <v/>
      </c>
      <c r="AP217" s="55" t="str">
        <f t="shared" si="1202"/>
        <v/>
      </c>
      <c r="AQ217" s="55" t="str">
        <f t="shared" si="1202"/>
        <v/>
      </c>
      <c r="AR217" s="55" t="str">
        <f t="shared" si="1202"/>
        <v/>
      </c>
      <c r="AS217" s="55" t="str">
        <f t="shared" si="1202"/>
        <v/>
      </c>
      <c r="AT217" s="55" t="str">
        <f t="shared" si="1202"/>
        <v/>
      </c>
      <c r="AU217" s="55" t="str">
        <f t="shared" si="1202"/>
        <v/>
      </c>
      <c r="AV217" s="55" t="str">
        <f t="shared" si="1202"/>
        <v/>
      </c>
      <c r="AW217" s="55" t="str">
        <f t="shared" si="1202"/>
        <v/>
      </c>
      <c r="AX217" s="55" t="str">
        <f t="shared" si="1202"/>
        <v/>
      </c>
      <c r="AY217" s="55" t="str">
        <f t="shared" si="1202"/>
        <v/>
      </c>
      <c r="AZ217" s="55" t="str">
        <f t="shared" si="1202"/>
        <v/>
      </c>
      <c r="BA217" s="55" t="str">
        <f t="shared" si="1202"/>
        <v/>
      </c>
      <c r="BB217" s="55" t="str">
        <f t="shared" si="1202"/>
        <v/>
      </c>
      <c r="BC217" s="55" t="str">
        <f t="shared" si="1202"/>
        <v/>
      </c>
      <c r="BD217" s="55" t="str">
        <f t="shared" si="1202"/>
        <v/>
      </c>
      <c r="BE217" s="55" t="str">
        <f t="shared" si="1202"/>
        <v/>
      </c>
      <c r="BF217" s="55" t="str">
        <f t="shared" si="1202"/>
        <v/>
      </c>
      <c r="BG217" s="55" t="str">
        <f t="shared" si="1202"/>
        <v/>
      </c>
      <c r="BH217" s="55" t="str">
        <f t="shared" si="1202"/>
        <v/>
      </c>
      <c r="BI217" s="55" t="str">
        <f t="shared" si="1202"/>
        <v/>
      </c>
      <c r="BJ217" s="55" t="str">
        <f t="shared" si="1202"/>
        <v/>
      </c>
      <c r="BK217" s="55" t="str">
        <f t="shared" si="1202"/>
        <v/>
      </c>
      <c r="BL217" s="55" t="str">
        <f t="shared" si="1202"/>
        <v/>
      </c>
      <c r="BM217" s="55" t="str">
        <f t="shared" si="1202"/>
        <v/>
      </c>
      <c r="BN217" s="55" t="str">
        <f t="shared" si="1202"/>
        <v/>
      </c>
      <c r="BO217" s="55" t="str">
        <f t="shared" si="1202"/>
        <v/>
      </c>
      <c r="BP217" s="55" t="str">
        <f t="shared" si="1202"/>
        <v/>
      </c>
      <c r="BQ217" s="55" t="str">
        <f t="shared" ref="BQ217:CO217" si="1203">IFERROR(IF($Y$2="DAILY",BP217+1,""),"")</f>
        <v/>
      </c>
      <c r="BR217" s="55" t="str">
        <f t="shared" si="1203"/>
        <v/>
      </c>
      <c r="BS217" s="55" t="str">
        <f t="shared" si="1203"/>
        <v/>
      </c>
      <c r="BT217" s="55" t="str">
        <f t="shared" si="1203"/>
        <v/>
      </c>
      <c r="BU217" s="55" t="str">
        <f t="shared" si="1203"/>
        <v/>
      </c>
      <c r="BV217" s="55" t="str">
        <f t="shared" si="1203"/>
        <v/>
      </c>
      <c r="BW217" s="55" t="str">
        <f t="shared" si="1203"/>
        <v/>
      </c>
      <c r="BX217" s="55" t="str">
        <f t="shared" si="1203"/>
        <v/>
      </c>
      <c r="BY217" s="55" t="str">
        <f t="shared" si="1203"/>
        <v/>
      </c>
      <c r="BZ217" s="55" t="str">
        <f t="shared" si="1203"/>
        <v/>
      </c>
      <c r="CA217" s="55" t="str">
        <f t="shared" si="1203"/>
        <v/>
      </c>
      <c r="CB217" s="55" t="str">
        <f t="shared" si="1203"/>
        <v/>
      </c>
      <c r="CC217" s="55" t="str">
        <f t="shared" si="1203"/>
        <v/>
      </c>
      <c r="CD217" s="55" t="str">
        <f t="shared" si="1203"/>
        <v/>
      </c>
      <c r="CE217" s="55" t="str">
        <f t="shared" si="1203"/>
        <v/>
      </c>
      <c r="CF217" s="55" t="str">
        <f t="shared" si="1203"/>
        <v/>
      </c>
      <c r="CG217" s="55" t="str">
        <f t="shared" si="1203"/>
        <v/>
      </c>
      <c r="CH217" s="55" t="str">
        <f t="shared" si="1203"/>
        <v/>
      </c>
      <c r="CI217" s="55" t="str">
        <f t="shared" si="1203"/>
        <v/>
      </c>
      <c r="CJ217" s="55" t="str">
        <f t="shared" si="1203"/>
        <v/>
      </c>
      <c r="CK217" s="55" t="str">
        <f t="shared" si="1203"/>
        <v/>
      </c>
      <c r="CL217" s="55" t="str">
        <f t="shared" si="1203"/>
        <v/>
      </c>
      <c r="CM217" s="55" t="str">
        <f t="shared" si="1203"/>
        <v/>
      </c>
      <c r="CN217" s="55" t="str">
        <f t="shared" si="1203"/>
        <v/>
      </c>
      <c r="CO217" s="55" t="str">
        <f t="shared" si="1203"/>
        <v/>
      </c>
      <c r="CP217" s="56" t="str">
        <f>IFERROR(IF($Y$2="DAILY",DATE(B215,1,1)-WEEKDAY(DATE(B215,1,1))+39*7,DATE(CR217,1,1)-WEEKDAY(DATE(CR217,1,1))+39*7),"")</f>
        <v/>
      </c>
      <c r="CQ217" s="3"/>
      <c r="CR217" s="3" t="str">
        <f>B51</f>
        <v/>
      </c>
    </row>
    <row r="218" spans="1:96" ht="21" customHeight="1" x14ac:dyDescent="0.25">
      <c r="A218" s="48"/>
      <c r="B218" s="49"/>
      <c r="C218" s="57">
        <f t="shared" ref="C218" si="1204">IF($Y$2="DAILY",4,"")</f>
        <v>4</v>
      </c>
      <c r="D218" s="54" t="str">
        <f t="shared" si="1198"/>
        <v/>
      </c>
      <c r="E218" s="55" t="str">
        <f t="shared" ref="E218:BP218" si="1205">IFERROR(IF($Y$2="DAILY",D218+1,""),"")</f>
        <v/>
      </c>
      <c r="F218" s="55" t="str">
        <f t="shared" si="1205"/>
        <v/>
      </c>
      <c r="G218" s="55" t="str">
        <f t="shared" si="1205"/>
        <v/>
      </c>
      <c r="H218" s="55" t="str">
        <f t="shared" si="1205"/>
        <v/>
      </c>
      <c r="I218" s="55" t="str">
        <f t="shared" si="1205"/>
        <v/>
      </c>
      <c r="J218" s="55" t="str">
        <f t="shared" si="1205"/>
        <v/>
      </c>
      <c r="K218" s="55" t="str">
        <f t="shared" si="1205"/>
        <v/>
      </c>
      <c r="L218" s="55" t="str">
        <f t="shared" si="1205"/>
        <v/>
      </c>
      <c r="M218" s="55" t="str">
        <f t="shared" si="1205"/>
        <v/>
      </c>
      <c r="N218" s="55" t="str">
        <f t="shared" si="1205"/>
        <v/>
      </c>
      <c r="O218" s="55" t="str">
        <f t="shared" si="1205"/>
        <v/>
      </c>
      <c r="P218" s="55" t="str">
        <f t="shared" si="1205"/>
        <v/>
      </c>
      <c r="Q218" s="55" t="str">
        <f t="shared" si="1205"/>
        <v/>
      </c>
      <c r="R218" s="55" t="str">
        <f t="shared" si="1205"/>
        <v/>
      </c>
      <c r="S218" s="55" t="str">
        <f t="shared" si="1205"/>
        <v/>
      </c>
      <c r="T218" s="55" t="str">
        <f t="shared" si="1205"/>
        <v/>
      </c>
      <c r="U218" s="55" t="str">
        <f t="shared" si="1205"/>
        <v/>
      </c>
      <c r="V218" s="55" t="str">
        <f t="shared" si="1205"/>
        <v/>
      </c>
      <c r="W218" s="55" t="str">
        <f t="shared" si="1205"/>
        <v/>
      </c>
      <c r="X218" s="55" t="str">
        <f t="shared" si="1205"/>
        <v/>
      </c>
      <c r="Y218" s="55" t="str">
        <f t="shared" si="1205"/>
        <v/>
      </c>
      <c r="Z218" s="55" t="str">
        <f t="shared" si="1205"/>
        <v/>
      </c>
      <c r="AA218" s="55" t="str">
        <f t="shared" si="1205"/>
        <v/>
      </c>
      <c r="AB218" s="55" t="str">
        <f t="shared" si="1205"/>
        <v/>
      </c>
      <c r="AC218" s="55" t="str">
        <f t="shared" si="1205"/>
        <v/>
      </c>
      <c r="AD218" s="55" t="str">
        <f t="shared" si="1205"/>
        <v/>
      </c>
      <c r="AE218" s="55" t="str">
        <f t="shared" si="1205"/>
        <v/>
      </c>
      <c r="AF218" s="55" t="str">
        <f t="shared" si="1205"/>
        <v/>
      </c>
      <c r="AG218" s="55" t="str">
        <f t="shared" si="1205"/>
        <v/>
      </c>
      <c r="AH218" s="55" t="str">
        <f t="shared" si="1205"/>
        <v/>
      </c>
      <c r="AI218" s="55" t="str">
        <f t="shared" si="1205"/>
        <v/>
      </c>
      <c r="AJ218" s="55" t="str">
        <f t="shared" si="1205"/>
        <v/>
      </c>
      <c r="AK218" s="55" t="str">
        <f t="shared" si="1205"/>
        <v/>
      </c>
      <c r="AL218" s="55" t="str">
        <f t="shared" si="1205"/>
        <v/>
      </c>
      <c r="AM218" s="55" t="str">
        <f t="shared" si="1205"/>
        <v/>
      </c>
      <c r="AN218" s="55" t="str">
        <f t="shared" si="1205"/>
        <v/>
      </c>
      <c r="AO218" s="55" t="str">
        <f t="shared" si="1205"/>
        <v/>
      </c>
      <c r="AP218" s="55" t="str">
        <f t="shared" si="1205"/>
        <v/>
      </c>
      <c r="AQ218" s="55" t="str">
        <f t="shared" si="1205"/>
        <v/>
      </c>
      <c r="AR218" s="55" t="str">
        <f t="shared" si="1205"/>
        <v/>
      </c>
      <c r="AS218" s="55" t="str">
        <f t="shared" si="1205"/>
        <v/>
      </c>
      <c r="AT218" s="55" t="str">
        <f t="shared" si="1205"/>
        <v/>
      </c>
      <c r="AU218" s="55" t="str">
        <f t="shared" si="1205"/>
        <v/>
      </c>
      <c r="AV218" s="55" t="str">
        <f t="shared" si="1205"/>
        <v/>
      </c>
      <c r="AW218" s="55" t="str">
        <f t="shared" si="1205"/>
        <v/>
      </c>
      <c r="AX218" s="55" t="str">
        <f t="shared" si="1205"/>
        <v/>
      </c>
      <c r="AY218" s="55" t="str">
        <f t="shared" si="1205"/>
        <v/>
      </c>
      <c r="AZ218" s="55" t="str">
        <f t="shared" si="1205"/>
        <v/>
      </c>
      <c r="BA218" s="55" t="str">
        <f t="shared" si="1205"/>
        <v/>
      </c>
      <c r="BB218" s="55" t="str">
        <f t="shared" si="1205"/>
        <v/>
      </c>
      <c r="BC218" s="55" t="str">
        <f t="shared" si="1205"/>
        <v/>
      </c>
      <c r="BD218" s="55" t="str">
        <f t="shared" si="1205"/>
        <v/>
      </c>
      <c r="BE218" s="55" t="str">
        <f t="shared" si="1205"/>
        <v/>
      </c>
      <c r="BF218" s="55" t="str">
        <f t="shared" si="1205"/>
        <v/>
      </c>
      <c r="BG218" s="55" t="str">
        <f t="shared" si="1205"/>
        <v/>
      </c>
      <c r="BH218" s="55" t="str">
        <f t="shared" si="1205"/>
        <v/>
      </c>
      <c r="BI218" s="55" t="str">
        <f t="shared" si="1205"/>
        <v/>
      </c>
      <c r="BJ218" s="55" t="str">
        <f t="shared" si="1205"/>
        <v/>
      </c>
      <c r="BK218" s="55" t="str">
        <f t="shared" si="1205"/>
        <v/>
      </c>
      <c r="BL218" s="55" t="str">
        <f t="shared" si="1205"/>
        <v/>
      </c>
      <c r="BM218" s="55" t="str">
        <f t="shared" si="1205"/>
        <v/>
      </c>
      <c r="BN218" s="55" t="str">
        <f t="shared" si="1205"/>
        <v/>
      </c>
      <c r="BO218" s="55" t="str">
        <f t="shared" si="1205"/>
        <v/>
      </c>
      <c r="BP218" s="55" t="str">
        <f t="shared" si="1205"/>
        <v/>
      </c>
      <c r="BQ218" s="55" t="str">
        <f t="shared" ref="BQ218:CO218" si="1206">IFERROR(IF($Y$2="DAILY",BP218+1,""),"")</f>
        <v/>
      </c>
      <c r="BR218" s="55" t="str">
        <f t="shared" si="1206"/>
        <v/>
      </c>
      <c r="BS218" s="55" t="str">
        <f t="shared" si="1206"/>
        <v/>
      </c>
      <c r="BT218" s="55" t="str">
        <f t="shared" si="1206"/>
        <v/>
      </c>
      <c r="BU218" s="55" t="str">
        <f t="shared" si="1206"/>
        <v/>
      </c>
      <c r="BV218" s="55" t="str">
        <f t="shared" si="1206"/>
        <v/>
      </c>
      <c r="BW218" s="55" t="str">
        <f t="shared" si="1206"/>
        <v/>
      </c>
      <c r="BX218" s="55" t="str">
        <f t="shared" si="1206"/>
        <v/>
      </c>
      <c r="BY218" s="55" t="str">
        <f t="shared" si="1206"/>
        <v/>
      </c>
      <c r="BZ218" s="55" t="str">
        <f t="shared" si="1206"/>
        <v/>
      </c>
      <c r="CA218" s="55" t="str">
        <f t="shared" si="1206"/>
        <v/>
      </c>
      <c r="CB218" s="55" t="str">
        <f t="shared" si="1206"/>
        <v/>
      </c>
      <c r="CC218" s="55" t="str">
        <f t="shared" si="1206"/>
        <v/>
      </c>
      <c r="CD218" s="55" t="str">
        <f t="shared" si="1206"/>
        <v/>
      </c>
      <c r="CE218" s="55" t="str">
        <f t="shared" si="1206"/>
        <v/>
      </c>
      <c r="CF218" s="55" t="str">
        <f t="shared" si="1206"/>
        <v/>
      </c>
      <c r="CG218" s="55" t="str">
        <f t="shared" si="1206"/>
        <v/>
      </c>
      <c r="CH218" s="55" t="str">
        <f t="shared" si="1206"/>
        <v/>
      </c>
      <c r="CI218" s="55" t="str">
        <f t="shared" si="1206"/>
        <v/>
      </c>
      <c r="CJ218" s="55" t="str">
        <f t="shared" si="1206"/>
        <v/>
      </c>
      <c r="CK218" s="55" t="str">
        <f t="shared" si="1206"/>
        <v/>
      </c>
      <c r="CL218" s="55" t="str">
        <f t="shared" si="1206"/>
        <v/>
      </c>
      <c r="CM218" s="55" t="str">
        <f t="shared" si="1206"/>
        <v/>
      </c>
      <c r="CN218" s="55" t="str">
        <f t="shared" si="1206"/>
        <v/>
      </c>
      <c r="CO218" s="55" t="str">
        <f t="shared" si="1206"/>
        <v/>
      </c>
      <c r="CP218" s="56" t="str">
        <f>IFERROR(IF($Y$2="DAILY",DATE(B215,1,1)-WEEKDAY(DATE(B215,1,1))+52*7,DATE(CR218,1,1)-WEEKDAY(DATE(CR218,1,1))+52*7),"")</f>
        <v/>
      </c>
      <c r="CQ218" s="3"/>
      <c r="CR218" s="3" t="str">
        <f>B51</f>
        <v/>
      </c>
    </row>
    <row r="219" spans="1:96" ht="21" customHeight="1" x14ac:dyDescent="0.25">
      <c r="A219" s="48"/>
      <c r="B219" s="49"/>
      <c r="C219" s="58"/>
      <c r="D219" s="54" t="str">
        <f>IFERROR(IF($Y$2="DAILY",IF(AND(MONTH(DATE(B215,2,29))=2,WEEKDAY(DATE(B215,1,1))=7),DATE(B215,12,24),""),""),"")</f>
        <v/>
      </c>
      <c r="E219" s="55" t="str">
        <f>IFERROR(IF($Y$2="DAILY",IF(AND(MONTH(DATE(B215,2,29))=2,WEEKDAY(DATE(B215,1,1))=7),DATE(B215,12,25),""),""),"")</f>
        <v/>
      </c>
      <c r="F219" s="55" t="str">
        <f>IFERROR(IF($Y$2="DAILY",IF(AND(MONTH(DATE(B215,2,29))=2,WEEKDAY(DATE(B215,1,1))=7),DATE(B215,12,26),""),""),"")</f>
        <v/>
      </c>
      <c r="G219" s="55" t="str">
        <f>IFERROR(IF($Y$2="DAILY",IF(AND(MONTH(DATE(B215,2,29))=2,WEEKDAY(DATE(B215,1,1))=7),DATE(B215,12,27),""),""),"")</f>
        <v/>
      </c>
      <c r="H219" s="55" t="str">
        <f>IFERROR(IF($Y$2="DAILY",IF(AND(MONTH(DATE(B215,2,29))=2,WEEKDAY(DATE(B215,1,1))=7),DATE(B215,12,28),""),""),"")</f>
        <v/>
      </c>
      <c r="I219" s="55" t="str">
        <f>IFERROR(IF($Y$2="DAILY",IF(AND(MONTH(DATE(B215,2,29))=2,WEEKDAY(DATE(B215,1,1))=7),DATE(B215,12,29),""),""),"")</f>
        <v/>
      </c>
      <c r="J219" s="55" t="str">
        <f>IFERROR(IF($Y$2="DAILY",IF(AND(MONTH(DATE(B215,2,29))=2,WEEKDAY(DATE(B215,1,1))=7),DATE(B215,12,30),""),""),"")</f>
        <v/>
      </c>
      <c r="K219" s="55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  <c r="CF219" s="62"/>
      <c r="CG219" s="62"/>
      <c r="CH219" s="62"/>
      <c r="CI219" s="62"/>
      <c r="CJ219" s="62"/>
      <c r="CK219" s="62"/>
      <c r="CL219" s="62"/>
      <c r="CM219" s="62"/>
      <c r="CN219" s="62"/>
      <c r="CO219" s="62"/>
      <c r="CP219" s="56"/>
      <c r="CQ219" s="3"/>
      <c r="CR219" s="3" t="str">
        <f>B51</f>
        <v/>
      </c>
    </row>
    <row r="220" spans="1:96" ht="21" customHeight="1" x14ac:dyDescent="0.25">
      <c r="A220" s="48" t="str">
        <f>IFERROR(IF($Y$2="DAILY","41-42",""),"")</f>
        <v>41-42</v>
      </c>
      <c r="B220" s="49" t="str">
        <f>IFERROR(IF($Y$2="DAILY",$B$10+42,""),"")</f>
        <v/>
      </c>
      <c r="C220" s="57">
        <f t="shared" ref="C220" si="1207">IF($Y$2="DAILY",1,"")</f>
        <v>1</v>
      </c>
      <c r="D220" s="54" t="str">
        <f>IFERROR(IF($Y$2="DAILY",DATE(B220,1,1)-WEEKDAY(DATE(B220,1,1),1)+1,""),"")</f>
        <v/>
      </c>
      <c r="E220" s="55" t="str">
        <f>IFERROR(IF($Y$2="DAILY",DATE(B220,1,1)-WEEKDAY(DATE(B220,1,1),1)+2,""),"")</f>
        <v/>
      </c>
      <c r="F220" s="55" t="str">
        <f>IFERROR(IF($Y$2="DAILY",DATE(B220,1,1)-WEEKDAY(DATE(B220,1,1),1)+3,""),"")</f>
        <v/>
      </c>
      <c r="G220" s="55" t="str">
        <f>IFERROR(IF($Y$2="DAILY",DATE(B220,1,1)-WEEKDAY(DATE(B220,1,1),1)+4,""),"")</f>
        <v/>
      </c>
      <c r="H220" s="55" t="str">
        <f>IFERROR(IF($Y$2="DAILY",DATE(B220,1,1)-WEEKDAY(DATE(B220,1,1),1)+5,""),"")</f>
        <v/>
      </c>
      <c r="I220" s="55" t="str">
        <f>IFERROR(IF($Y$2="DAILY",DATE(B220,1,1)-WEEKDAY(DATE(B220,1,1),1)+6,""),"")</f>
        <v/>
      </c>
      <c r="J220" s="55" t="str">
        <f>IFERROR(IF($Y$2="DAILY",DATE(B220,1,1)-WEEKDAY(DATE(B220,1,1),1)+7,""),"")</f>
        <v/>
      </c>
      <c r="K220" s="55" t="str">
        <f t="shared" ref="K220:BV220" si="1208">IFERROR(IF($Y$2="DAILY",J220+1,""),"")</f>
        <v/>
      </c>
      <c r="L220" s="55" t="str">
        <f t="shared" si="1208"/>
        <v/>
      </c>
      <c r="M220" s="55" t="str">
        <f t="shared" si="1208"/>
        <v/>
      </c>
      <c r="N220" s="55" t="str">
        <f t="shared" si="1208"/>
        <v/>
      </c>
      <c r="O220" s="55" t="str">
        <f t="shared" si="1208"/>
        <v/>
      </c>
      <c r="P220" s="55" t="str">
        <f t="shared" si="1208"/>
        <v/>
      </c>
      <c r="Q220" s="55" t="str">
        <f t="shared" si="1208"/>
        <v/>
      </c>
      <c r="R220" s="55" t="str">
        <f t="shared" si="1208"/>
        <v/>
      </c>
      <c r="S220" s="55" t="str">
        <f t="shared" si="1208"/>
        <v/>
      </c>
      <c r="T220" s="55" t="str">
        <f t="shared" si="1208"/>
        <v/>
      </c>
      <c r="U220" s="55" t="str">
        <f t="shared" si="1208"/>
        <v/>
      </c>
      <c r="V220" s="55" t="str">
        <f t="shared" si="1208"/>
        <v/>
      </c>
      <c r="W220" s="55" t="str">
        <f t="shared" si="1208"/>
        <v/>
      </c>
      <c r="X220" s="55" t="str">
        <f t="shared" si="1208"/>
        <v/>
      </c>
      <c r="Y220" s="55" t="str">
        <f t="shared" si="1208"/>
        <v/>
      </c>
      <c r="Z220" s="55" t="str">
        <f t="shared" si="1208"/>
        <v/>
      </c>
      <c r="AA220" s="55" t="str">
        <f t="shared" si="1208"/>
        <v/>
      </c>
      <c r="AB220" s="55" t="str">
        <f t="shared" si="1208"/>
        <v/>
      </c>
      <c r="AC220" s="55" t="str">
        <f t="shared" si="1208"/>
        <v/>
      </c>
      <c r="AD220" s="55" t="str">
        <f t="shared" si="1208"/>
        <v/>
      </c>
      <c r="AE220" s="55" t="str">
        <f t="shared" si="1208"/>
        <v/>
      </c>
      <c r="AF220" s="55" t="str">
        <f t="shared" si="1208"/>
        <v/>
      </c>
      <c r="AG220" s="55" t="str">
        <f t="shared" si="1208"/>
        <v/>
      </c>
      <c r="AH220" s="55" t="str">
        <f t="shared" si="1208"/>
        <v/>
      </c>
      <c r="AI220" s="55" t="str">
        <f t="shared" si="1208"/>
        <v/>
      </c>
      <c r="AJ220" s="55" t="str">
        <f t="shared" si="1208"/>
        <v/>
      </c>
      <c r="AK220" s="55" t="str">
        <f t="shared" si="1208"/>
        <v/>
      </c>
      <c r="AL220" s="55" t="str">
        <f t="shared" si="1208"/>
        <v/>
      </c>
      <c r="AM220" s="55" t="str">
        <f t="shared" si="1208"/>
        <v/>
      </c>
      <c r="AN220" s="55" t="str">
        <f t="shared" si="1208"/>
        <v/>
      </c>
      <c r="AO220" s="55" t="str">
        <f t="shared" si="1208"/>
        <v/>
      </c>
      <c r="AP220" s="55" t="str">
        <f t="shared" si="1208"/>
        <v/>
      </c>
      <c r="AQ220" s="55" t="str">
        <f t="shared" si="1208"/>
        <v/>
      </c>
      <c r="AR220" s="55" t="str">
        <f t="shared" si="1208"/>
        <v/>
      </c>
      <c r="AS220" s="55" t="str">
        <f t="shared" si="1208"/>
        <v/>
      </c>
      <c r="AT220" s="55" t="str">
        <f t="shared" si="1208"/>
        <v/>
      </c>
      <c r="AU220" s="55" t="str">
        <f t="shared" si="1208"/>
        <v/>
      </c>
      <c r="AV220" s="55" t="str">
        <f t="shared" si="1208"/>
        <v/>
      </c>
      <c r="AW220" s="55" t="str">
        <f t="shared" si="1208"/>
        <v/>
      </c>
      <c r="AX220" s="55" t="str">
        <f t="shared" si="1208"/>
        <v/>
      </c>
      <c r="AY220" s="55" t="str">
        <f t="shared" si="1208"/>
        <v/>
      </c>
      <c r="AZ220" s="55" t="str">
        <f t="shared" si="1208"/>
        <v/>
      </c>
      <c r="BA220" s="55" t="str">
        <f t="shared" si="1208"/>
        <v/>
      </c>
      <c r="BB220" s="55" t="str">
        <f t="shared" si="1208"/>
        <v/>
      </c>
      <c r="BC220" s="55" t="str">
        <f t="shared" si="1208"/>
        <v/>
      </c>
      <c r="BD220" s="55" t="str">
        <f t="shared" si="1208"/>
        <v/>
      </c>
      <c r="BE220" s="55" t="str">
        <f t="shared" si="1208"/>
        <v/>
      </c>
      <c r="BF220" s="55" t="str">
        <f t="shared" si="1208"/>
        <v/>
      </c>
      <c r="BG220" s="55" t="str">
        <f t="shared" si="1208"/>
        <v/>
      </c>
      <c r="BH220" s="55" t="str">
        <f t="shared" si="1208"/>
        <v/>
      </c>
      <c r="BI220" s="55" t="str">
        <f t="shared" si="1208"/>
        <v/>
      </c>
      <c r="BJ220" s="55" t="str">
        <f t="shared" si="1208"/>
        <v/>
      </c>
      <c r="BK220" s="55" t="str">
        <f t="shared" si="1208"/>
        <v/>
      </c>
      <c r="BL220" s="55" t="str">
        <f t="shared" si="1208"/>
        <v/>
      </c>
      <c r="BM220" s="55" t="str">
        <f t="shared" si="1208"/>
        <v/>
      </c>
      <c r="BN220" s="55" t="str">
        <f t="shared" si="1208"/>
        <v/>
      </c>
      <c r="BO220" s="55" t="str">
        <f t="shared" si="1208"/>
        <v/>
      </c>
      <c r="BP220" s="55" t="str">
        <f t="shared" si="1208"/>
        <v/>
      </c>
      <c r="BQ220" s="55" t="str">
        <f t="shared" si="1208"/>
        <v/>
      </c>
      <c r="BR220" s="55" t="str">
        <f t="shared" si="1208"/>
        <v/>
      </c>
      <c r="BS220" s="55" t="str">
        <f t="shared" si="1208"/>
        <v/>
      </c>
      <c r="BT220" s="55" t="str">
        <f t="shared" si="1208"/>
        <v/>
      </c>
      <c r="BU220" s="55" t="str">
        <f t="shared" si="1208"/>
        <v/>
      </c>
      <c r="BV220" s="55" t="str">
        <f t="shared" si="1208"/>
        <v/>
      </c>
      <c r="BW220" s="55" t="str">
        <f t="shared" ref="BW220:CO220" si="1209">IFERROR(IF($Y$2="DAILY",BV220+1,""),"")</f>
        <v/>
      </c>
      <c r="BX220" s="55" t="str">
        <f t="shared" si="1209"/>
        <v/>
      </c>
      <c r="BY220" s="55" t="str">
        <f t="shared" si="1209"/>
        <v/>
      </c>
      <c r="BZ220" s="55" t="str">
        <f t="shared" si="1209"/>
        <v/>
      </c>
      <c r="CA220" s="55" t="str">
        <f t="shared" si="1209"/>
        <v/>
      </c>
      <c r="CB220" s="55" t="str">
        <f t="shared" si="1209"/>
        <v/>
      </c>
      <c r="CC220" s="55" t="str">
        <f t="shared" si="1209"/>
        <v/>
      </c>
      <c r="CD220" s="55" t="str">
        <f t="shared" si="1209"/>
        <v/>
      </c>
      <c r="CE220" s="55" t="str">
        <f t="shared" si="1209"/>
        <v/>
      </c>
      <c r="CF220" s="55" t="str">
        <f t="shared" si="1209"/>
        <v/>
      </c>
      <c r="CG220" s="55" t="str">
        <f t="shared" si="1209"/>
        <v/>
      </c>
      <c r="CH220" s="55" t="str">
        <f t="shared" si="1209"/>
        <v/>
      </c>
      <c r="CI220" s="55" t="str">
        <f t="shared" si="1209"/>
        <v/>
      </c>
      <c r="CJ220" s="55" t="str">
        <f t="shared" si="1209"/>
        <v/>
      </c>
      <c r="CK220" s="55" t="str">
        <f t="shared" si="1209"/>
        <v/>
      </c>
      <c r="CL220" s="55" t="str">
        <f t="shared" si="1209"/>
        <v/>
      </c>
      <c r="CM220" s="55" t="str">
        <f t="shared" si="1209"/>
        <v/>
      </c>
      <c r="CN220" s="55" t="str">
        <f t="shared" si="1209"/>
        <v/>
      </c>
      <c r="CO220" s="55" t="str">
        <f t="shared" si="1209"/>
        <v/>
      </c>
      <c r="CP220" s="56" t="str">
        <f>IFERROR(IF($Y$2="DAILY",DATE(B220,1,1)-WEEKDAY(DATE(B220,1,1))+13*7,DATE(CR220,1,1)-WEEKDAY(DATE(CR220,1,1))+13*7),"")</f>
        <v/>
      </c>
      <c r="CQ220" s="3"/>
      <c r="CR220" s="3" t="str">
        <f>B52</f>
        <v/>
      </c>
    </row>
    <row r="221" spans="1:96" ht="21" customHeight="1" x14ac:dyDescent="0.25">
      <c r="A221" s="48"/>
      <c r="B221" s="61"/>
      <c r="C221" s="57">
        <f t="shared" ref="C221" si="1210">IF($Y$2="DAILY",2,"")</f>
        <v>2</v>
      </c>
      <c r="D221" s="54" t="str">
        <f t="shared" ref="D221:D223" si="1211">IFERROR(IF($Y$2="DAILY",CP220+1,""),"")</f>
        <v/>
      </c>
      <c r="E221" s="55" t="str">
        <f t="shared" ref="E221:BP221" si="1212">IFERROR(IF($Y$2="DAILY",D221+1,""),"")</f>
        <v/>
      </c>
      <c r="F221" s="55" t="str">
        <f t="shared" si="1212"/>
        <v/>
      </c>
      <c r="G221" s="55" t="str">
        <f t="shared" si="1212"/>
        <v/>
      </c>
      <c r="H221" s="55" t="str">
        <f t="shared" si="1212"/>
        <v/>
      </c>
      <c r="I221" s="55" t="str">
        <f t="shared" si="1212"/>
        <v/>
      </c>
      <c r="J221" s="55" t="str">
        <f t="shared" si="1212"/>
        <v/>
      </c>
      <c r="K221" s="55" t="str">
        <f t="shared" si="1212"/>
        <v/>
      </c>
      <c r="L221" s="55" t="str">
        <f t="shared" si="1212"/>
        <v/>
      </c>
      <c r="M221" s="55" t="str">
        <f t="shared" si="1212"/>
        <v/>
      </c>
      <c r="N221" s="55" t="str">
        <f t="shared" si="1212"/>
        <v/>
      </c>
      <c r="O221" s="55" t="str">
        <f t="shared" si="1212"/>
        <v/>
      </c>
      <c r="P221" s="55" t="str">
        <f t="shared" si="1212"/>
        <v/>
      </c>
      <c r="Q221" s="55" t="str">
        <f t="shared" si="1212"/>
        <v/>
      </c>
      <c r="R221" s="55" t="str">
        <f t="shared" si="1212"/>
        <v/>
      </c>
      <c r="S221" s="55" t="str">
        <f t="shared" si="1212"/>
        <v/>
      </c>
      <c r="T221" s="55" t="str">
        <f t="shared" si="1212"/>
        <v/>
      </c>
      <c r="U221" s="55" t="str">
        <f t="shared" si="1212"/>
        <v/>
      </c>
      <c r="V221" s="55" t="str">
        <f t="shared" si="1212"/>
        <v/>
      </c>
      <c r="W221" s="55" t="str">
        <f t="shared" si="1212"/>
        <v/>
      </c>
      <c r="X221" s="55" t="str">
        <f t="shared" si="1212"/>
        <v/>
      </c>
      <c r="Y221" s="55" t="str">
        <f t="shared" si="1212"/>
        <v/>
      </c>
      <c r="Z221" s="55" t="str">
        <f t="shared" si="1212"/>
        <v/>
      </c>
      <c r="AA221" s="55" t="str">
        <f t="shared" si="1212"/>
        <v/>
      </c>
      <c r="AB221" s="55" t="str">
        <f t="shared" si="1212"/>
        <v/>
      </c>
      <c r="AC221" s="55" t="str">
        <f t="shared" si="1212"/>
        <v/>
      </c>
      <c r="AD221" s="55" t="str">
        <f t="shared" si="1212"/>
        <v/>
      </c>
      <c r="AE221" s="55" t="str">
        <f t="shared" si="1212"/>
        <v/>
      </c>
      <c r="AF221" s="55" t="str">
        <f t="shared" si="1212"/>
        <v/>
      </c>
      <c r="AG221" s="55" t="str">
        <f t="shared" si="1212"/>
        <v/>
      </c>
      <c r="AH221" s="55" t="str">
        <f t="shared" si="1212"/>
        <v/>
      </c>
      <c r="AI221" s="55" t="str">
        <f t="shared" si="1212"/>
        <v/>
      </c>
      <c r="AJ221" s="55" t="str">
        <f t="shared" si="1212"/>
        <v/>
      </c>
      <c r="AK221" s="55" t="str">
        <f t="shared" si="1212"/>
        <v/>
      </c>
      <c r="AL221" s="55" t="str">
        <f t="shared" si="1212"/>
        <v/>
      </c>
      <c r="AM221" s="55" t="str">
        <f t="shared" si="1212"/>
        <v/>
      </c>
      <c r="AN221" s="55" t="str">
        <f t="shared" si="1212"/>
        <v/>
      </c>
      <c r="AO221" s="55" t="str">
        <f t="shared" si="1212"/>
        <v/>
      </c>
      <c r="AP221" s="55" t="str">
        <f t="shared" si="1212"/>
        <v/>
      </c>
      <c r="AQ221" s="55" t="str">
        <f t="shared" si="1212"/>
        <v/>
      </c>
      <c r="AR221" s="55" t="str">
        <f t="shared" si="1212"/>
        <v/>
      </c>
      <c r="AS221" s="55" t="str">
        <f t="shared" si="1212"/>
        <v/>
      </c>
      <c r="AT221" s="55" t="str">
        <f t="shared" si="1212"/>
        <v/>
      </c>
      <c r="AU221" s="55" t="str">
        <f t="shared" si="1212"/>
        <v/>
      </c>
      <c r="AV221" s="55" t="str">
        <f t="shared" si="1212"/>
        <v/>
      </c>
      <c r="AW221" s="55" t="str">
        <f t="shared" si="1212"/>
        <v/>
      </c>
      <c r="AX221" s="55" t="str">
        <f t="shared" si="1212"/>
        <v/>
      </c>
      <c r="AY221" s="55" t="str">
        <f t="shared" si="1212"/>
        <v/>
      </c>
      <c r="AZ221" s="55" t="str">
        <f t="shared" si="1212"/>
        <v/>
      </c>
      <c r="BA221" s="55" t="str">
        <f t="shared" si="1212"/>
        <v/>
      </c>
      <c r="BB221" s="55" t="str">
        <f t="shared" si="1212"/>
        <v/>
      </c>
      <c r="BC221" s="55" t="str">
        <f t="shared" si="1212"/>
        <v/>
      </c>
      <c r="BD221" s="55" t="str">
        <f t="shared" si="1212"/>
        <v/>
      </c>
      <c r="BE221" s="55" t="str">
        <f t="shared" si="1212"/>
        <v/>
      </c>
      <c r="BF221" s="55" t="str">
        <f t="shared" si="1212"/>
        <v/>
      </c>
      <c r="BG221" s="55" t="str">
        <f t="shared" si="1212"/>
        <v/>
      </c>
      <c r="BH221" s="55" t="str">
        <f t="shared" si="1212"/>
        <v/>
      </c>
      <c r="BI221" s="55" t="str">
        <f t="shared" si="1212"/>
        <v/>
      </c>
      <c r="BJ221" s="55" t="str">
        <f t="shared" si="1212"/>
        <v/>
      </c>
      <c r="BK221" s="55" t="str">
        <f t="shared" si="1212"/>
        <v/>
      </c>
      <c r="BL221" s="55" t="str">
        <f t="shared" si="1212"/>
        <v/>
      </c>
      <c r="BM221" s="55" t="str">
        <f t="shared" si="1212"/>
        <v/>
      </c>
      <c r="BN221" s="55" t="str">
        <f t="shared" si="1212"/>
        <v/>
      </c>
      <c r="BO221" s="55" t="str">
        <f t="shared" si="1212"/>
        <v/>
      </c>
      <c r="BP221" s="55" t="str">
        <f t="shared" si="1212"/>
        <v/>
      </c>
      <c r="BQ221" s="55" t="str">
        <f t="shared" ref="BQ221:CO221" si="1213">IFERROR(IF($Y$2="DAILY",BP221+1,""),"")</f>
        <v/>
      </c>
      <c r="BR221" s="55" t="str">
        <f t="shared" si="1213"/>
        <v/>
      </c>
      <c r="BS221" s="55" t="str">
        <f t="shared" si="1213"/>
        <v/>
      </c>
      <c r="BT221" s="55" t="str">
        <f t="shared" si="1213"/>
        <v/>
      </c>
      <c r="BU221" s="55" t="str">
        <f t="shared" si="1213"/>
        <v/>
      </c>
      <c r="BV221" s="55" t="str">
        <f t="shared" si="1213"/>
        <v/>
      </c>
      <c r="BW221" s="55" t="str">
        <f t="shared" si="1213"/>
        <v/>
      </c>
      <c r="BX221" s="55" t="str">
        <f t="shared" si="1213"/>
        <v/>
      </c>
      <c r="BY221" s="55" t="str">
        <f t="shared" si="1213"/>
        <v/>
      </c>
      <c r="BZ221" s="55" t="str">
        <f t="shared" si="1213"/>
        <v/>
      </c>
      <c r="CA221" s="55" t="str">
        <f t="shared" si="1213"/>
        <v/>
      </c>
      <c r="CB221" s="55" t="str">
        <f t="shared" si="1213"/>
        <v/>
      </c>
      <c r="CC221" s="55" t="str">
        <f t="shared" si="1213"/>
        <v/>
      </c>
      <c r="CD221" s="55" t="str">
        <f t="shared" si="1213"/>
        <v/>
      </c>
      <c r="CE221" s="55" t="str">
        <f t="shared" si="1213"/>
        <v/>
      </c>
      <c r="CF221" s="55" t="str">
        <f t="shared" si="1213"/>
        <v/>
      </c>
      <c r="CG221" s="55" t="str">
        <f t="shared" si="1213"/>
        <v/>
      </c>
      <c r="CH221" s="55" t="str">
        <f t="shared" si="1213"/>
        <v/>
      </c>
      <c r="CI221" s="55" t="str">
        <f t="shared" si="1213"/>
        <v/>
      </c>
      <c r="CJ221" s="55" t="str">
        <f t="shared" si="1213"/>
        <v/>
      </c>
      <c r="CK221" s="55" t="str">
        <f t="shared" si="1213"/>
        <v/>
      </c>
      <c r="CL221" s="55" t="str">
        <f t="shared" si="1213"/>
        <v/>
      </c>
      <c r="CM221" s="55" t="str">
        <f t="shared" si="1213"/>
        <v/>
      </c>
      <c r="CN221" s="55" t="str">
        <f t="shared" si="1213"/>
        <v/>
      </c>
      <c r="CO221" s="55" t="str">
        <f t="shared" si="1213"/>
        <v/>
      </c>
      <c r="CP221" s="56" t="str">
        <f>IFERROR(IF($Y$2="DAILY",DATE(B220,1,1)-WEEKDAY(DATE(B220,1,1))+26*7,DATE(CR221,1,1)-WEEKDAY(DATE(CR221,1,1))+26*7),"")</f>
        <v/>
      </c>
      <c r="CQ221" s="3"/>
      <c r="CR221" s="3" t="str">
        <f>B52</f>
        <v/>
      </c>
    </row>
    <row r="222" spans="1:96" ht="21" customHeight="1" x14ac:dyDescent="0.25">
      <c r="A222" s="48"/>
      <c r="B222" s="49"/>
      <c r="C222" s="57">
        <f t="shared" ref="C222" si="1214">IF($Y$2="DAILY",3,"")</f>
        <v>3</v>
      </c>
      <c r="D222" s="54" t="str">
        <f t="shared" si="1211"/>
        <v/>
      </c>
      <c r="E222" s="55" t="str">
        <f t="shared" ref="E222:BP222" si="1215">IFERROR(IF($Y$2="DAILY",D222+1,""),"")</f>
        <v/>
      </c>
      <c r="F222" s="55" t="str">
        <f t="shared" si="1215"/>
        <v/>
      </c>
      <c r="G222" s="55" t="str">
        <f t="shared" si="1215"/>
        <v/>
      </c>
      <c r="H222" s="55" t="str">
        <f t="shared" si="1215"/>
        <v/>
      </c>
      <c r="I222" s="55" t="str">
        <f t="shared" si="1215"/>
        <v/>
      </c>
      <c r="J222" s="55" t="str">
        <f t="shared" si="1215"/>
        <v/>
      </c>
      <c r="K222" s="55" t="str">
        <f t="shared" si="1215"/>
        <v/>
      </c>
      <c r="L222" s="55" t="str">
        <f t="shared" si="1215"/>
        <v/>
      </c>
      <c r="M222" s="55" t="str">
        <f t="shared" si="1215"/>
        <v/>
      </c>
      <c r="N222" s="55" t="str">
        <f t="shared" si="1215"/>
        <v/>
      </c>
      <c r="O222" s="55" t="str">
        <f t="shared" si="1215"/>
        <v/>
      </c>
      <c r="P222" s="55" t="str">
        <f t="shared" si="1215"/>
        <v/>
      </c>
      <c r="Q222" s="55" t="str">
        <f t="shared" si="1215"/>
        <v/>
      </c>
      <c r="R222" s="55" t="str">
        <f t="shared" si="1215"/>
        <v/>
      </c>
      <c r="S222" s="55" t="str">
        <f t="shared" si="1215"/>
        <v/>
      </c>
      <c r="T222" s="55" t="str">
        <f t="shared" si="1215"/>
        <v/>
      </c>
      <c r="U222" s="55" t="str">
        <f t="shared" si="1215"/>
        <v/>
      </c>
      <c r="V222" s="55" t="str">
        <f t="shared" si="1215"/>
        <v/>
      </c>
      <c r="W222" s="55" t="str">
        <f t="shared" si="1215"/>
        <v/>
      </c>
      <c r="X222" s="55" t="str">
        <f t="shared" si="1215"/>
        <v/>
      </c>
      <c r="Y222" s="55" t="str">
        <f t="shared" si="1215"/>
        <v/>
      </c>
      <c r="Z222" s="55" t="str">
        <f t="shared" si="1215"/>
        <v/>
      </c>
      <c r="AA222" s="55" t="str">
        <f t="shared" si="1215"/>
        <v/>
      </c>
      <c r="AB222" s="55" t="str">
        <f t="shared" si="1215"/>
        <v/>
      </c>
      <c r="AC222" s="55" t="str">
        <f t="shared" si="1215"/>
        <v/>
      </c>
      <c r="AD222" s="55" t="str">
        <f t="shared" si="1215"/>
        <v/>
      </c>
      <c r="AE222" s="55" t="str">
        <f t="shared" si="1215"/>
        <v/>
      </c>
      <c r="AF222" s="55" t="str">
        <f t="shared" si="1215"/>
        <v/>
      </c>
      <c r="AG222" s="55" t="str">
        <f t="shared" si="1215"/>
        <v/>
      </c>
      <c r="AH222" s="55" t="str">
        <f t="shared" si="1215"/>
        <v/>
      </c>
      <c r="AI222" s="55" t="str">
        <f t="shared" si="1215"/>
        <v/>
      </c>
      <c r="AJ222" s="55" t="str">
        <f t="shared" si="1215"/>
        <v/>
      </c>
      <c r="AK222" s="55" t="str">
        <f t="shared" si="1215"/>
        <v/>
      </c>
      <c r="AL222" s="55" t="str">
        <f t="shared" si="1215"/>
        <v/>
      </c>
      <c r="AM222" s="55" t="str">
        <f t="shared" si="1215"/>
        <v/>
      </c>
      <c r="AN222" s="55" t="str">
        <f t="shared" si="1215"/>
        <v/>
      </c>
      <c r="AO222" s="55" t="str">
        <f t="shared" si="1215"/>
        <v/>
      </c>
      <c r="AP222" s="55" t="str">
        <f t="shared" si="1215"/>
        <v/>
      </c>
      <c r="AQ222" s="55" t="str">
        <f t="shared" si="1215"/>
        <v/>
      </c>
      <c r="AR222" s="55" t="str">
        <f t="shared" si="1215"/>
        <v/>
      </c>
      <c r="AS222" s="55" t="str">
        <f t="shared" si="1215"/>
        <v/>
      </c>
      <c r="AT222" s="55" t="str">
        <f t="shared" si="1215"/>
        <v/>
      </c>
      <c r="AU222" s="55" t="str">
        <f t="shared" si="1215"/>
        <v/>
      </c>
      <c r="AV222" s="55" t="str">
        <f t="shared" si="1215"/>
        <v/>
      </c>
      <c r="AW222" s="55" t="str">
        <f t="shared" si="1215"/>
        <v/>
      </c>
      <c r="AX222" s="55" t="str">
        <f t="shared" si="1215"/>
        <v/>
      </c>
      <c r="AY222" s="55" t="str">
        <f t="shared" si="1215"/>
        <v/>
      </c>
      <c r="AZ222" s="55" t="str">
        <f t="shared" si="1215"/>
        <v/>
      </c>
      <c r="BA222" s="55" t="str">
        <f t="shared" si="1215"/>
        <v/>
      </c>
      <c r="BB222" s="55" t="str">
        <f t="shared" si="1215"/>
        <v/>
      </c>
      <c r="BC222" s="55" t="str">
        <f t="shared" si="1215"/>
        <v/>
      </c>
      <c r="BD222" s="55" t="str">
        <f t="shared" si="1215"/>
        <v/>
      </c>
      <c r="BE222" s="55" t="str">
        <f t="shared" si="1215"/>
        <v/>
      </c>
      <c r="BF222" s="55" t="str">
        <f t="shared" si="1215"/>
        <v/>
      </c>
      <c r="BG222" s="55" t="str">
        <f t="shared" si="1215"/>
        <v/>
      </c>
      <c r="BH222" s="55" t="str">
        <f t="shared" si="1215"/>
        <v/>
      </c>
      <c r="BI222" s="55" t="str">
        <f t="shared" si="1215"/>
        <v/>
      </c>
      <c r="BJ222" s="55" t="str">
        <f t="shared" si="1215"/>
        <v/>
      </c>
      <c r="BK222" s="55" t="str">
        <f t="shared" si="1215"/>
        <v/>
      </c>
      <c r="BL222" s="55" t="str">
        <f t="shared" si="1215"/>
        <v/>
      </c>
      <c r="BM222" s="55" t="str">
        <f t="shared" si="1215"/>
        <v/>
      </c>
      <c r="BN222" s="55" t="str">
        <f t="shared" si="1215"/>
        <v/>
      </c>
      <c r="BO222" s="55" t="str">
        <f t="shared" si="1215"/>
        <v/>
      </c>
      <c r="BP222" s="55" t="str">
        <f t="shared" si="1215"/>
        <v/>
      </c>
      <c r="BQ222" s="55" t="str">
        <f t="shared" ref="BQ222:CO222" si="1216">IFERROR(IF($Y$2="DAILY",BP222+1,""),"")</f>
        <v/>
      </c>
      <c r="BR222" s="55" t="str">
        <f t="shared" si="1216"/>
        <v/>
      </c>
      <c r="BS222" s="55" t="str">
        <f t="shared" si="1216"/>
        <v/>
      </c>
      <c r="BT222" s="55" t="str">
        <f t="shared" si="1216"/>
        <v/>
      </c>
      <c r="BU222" s="55" t="str">
        <f t="shared" si="1216"/>
        <v/>
      </c>
      <c r="BV222" s="55" t="str">
        <f t="shared" si="1216"/>
        <v/>
      </c>
      <c r="BW222" s="55" t="str">
        <f t="shared" si="1216"/>
        <v/>
      </c>
      <c r="BX222" s="55" t="str">
        <f t="shared" si="1216"/>
        <v/>
      </c>
      <c r="BY222" s="55" t="str">
        <f t="shared" si="1216"/>
        <v/>
      </c>
      <c r="BZ222" s="55" t="str">
        <f t="shared" si="1216"/>
        <v/>
      </c>
      <c r="CA222" s="55" t="str">
        <f t="shared" si="1216"/>
        <v/>
      </c>
      <c r="CB222" s="55" t="str">
        <f t="shared" si="1216"/>
        <v/>
      </c>
      <c r="CC222" s="55" t="str">
        <f t="shared" si="1216"/>
        <v/>
      </c>
      <c r="CD222" s="55" t="str">
        <f t="shared" si="1216"/>
        <v/>
      </c>
      <c r="CE222" s="55" t="str">
        <f t="shared" si="1216"/>
        <v/>
      </c>
      <c r="CF222" s="55" t="str">
        <f t="shared" si="1216"/>
        <v/>
      </c>
      <c r="CG222" s="55" t="str">
        <f t="shared" si="1216"/>
        <v/>
      </c>
      <c r="CH222" s="55" t="str">
        <f t="shared" si="1216"/>
        <v/>
      </c>
      <c r="CI222" s="55" t="str">
        <f t="shared" si="1216"/>
        <v/>
      </c>
      <c r="CJ222" s="55" t="str">
        <f t="shared" si="1216"/>
        <v/>
      </c>
      <c r="CK222" s="55" t="str">
        <f t="shared" si="1216"/>
        <v/>
      </c>
      <c r="CL222" s="55" t="str">
        <f t="shared" si="1216"/>
        <v/>
      </c>
      <c r="CM222" s="55" t="str">
        <f t="shared" si="1216"/>
        <v/>
      </c>
      <c r="CN222" s="55" t="str">
        <f t="shared" si="1216"/>
        <v/>
      </c>
      <c r="CO222" s="55" t="str">
        <f t="shared" si="1216"/>
        <v/>
      </c>
      <c r="CP222" s="56" t="str">
        <f>IFERROR(IF($Y$2="DAILY",DATE(B220,1,1)-WEEKDAY(DATE(B220,1,1))+39*7,DATE(CR222,1,1)-WEEKDAY(DATE(CR222,1,1))+39*7),"")</f>
        <v/>
      </c>
      <c r="CQ222" s="3"/>
      <c r="CR222" s="3" t="str">
        <f>B52</f>
        <v/>
      </c>
    </row>
    <row r="223" spans="1:96" ht="21" customHeight="1" x14ac:dyDescent="0.25">
      <c r="A223" s="48"/>
      <c r="B223" s="49"/>
      <c r="C223" s="57">
        <f t="shared" ref="C223" si="1217">IF($Y$2="DAILY",4,"")</f>
        <v>4</v>
      </c>
      <c r="D223" s="54" t="str">
        <f t="shared" si="1211"/>
        <v/>
      </c>
      <c r="E223" s="55" t="str">
        <f t="shared" ref="E223:BP223" si="1218">IFERROR(IF($Y$2="DAILY",D223+1,""),"")</f>
        <v/>
      </c>
      <c r="F223" s="55" t="str">
        <f t="shared" si="1218"/>
        <v/>
      </c>
      <c r="G223" s="55" t="str">
        <f t="shared" si="1218"/>
        <v/>
      </c>
      <c r="H223" s="55" t="str">
        <f t="shared" si="1218"/>
        <v/>
      </c>
      <c r="I223" s="55" t="str">
        <f t="shared" si="1218"/>
        <v/>
      </c>
      <c r="J223" s="55" t="str">
        <f t="shared" si="1218"/>
        <v/>
      </c>
      <c r="K223" s="55" t="str">
        <f t="shared" si="1218"/>
        <v/>
      </c>
      <c r="L223" s="55" t="str">
        <f t="shared" si="1218"/>
        <v/>
      </c>
      <c r="M223" s="55" t="str">
        <f t="shared" si="1218"/>
        <v/>
      </c>
      <c r="N223" s="55" t="str">
        <f t="shared" si="1218"/>
        <v/>
      </c>
      <c r="O223" s="55" t="str">
        <f t="shared" si="1218"/>
        <v/>
      </c>
      <c r="P223" s="55" t="str">
        <f t="shared" si="1218"/>
        <v/>
      </c>
      <c r="Q223" s="55" t="str">
        <f t="shared" si="1218"/>
        <v/>
      </c>
      <c r="R223" s="55" t="str">
        <f t="shared" si="1218"/>
        <v/>
      </c>
      <c r="S223" s="55" t="str">
        <f t="shared" si="1218"/>
        <v/>
      </c>
      <c r="T223" s="55" t="str">
        <f t="shared" si="1218"/>
        <v/>
      </c>
      <c r="U223" s="55" t="str">
        <f t="shared" si="1218"/>
        <v/>
      </c>
      <c r="V223" s="55" t="str">
        <f t="shared" si="1218"/>
        <v/>
      </c>
      <c r="W223" s="55" t="str">
        <f t="shared" si="1218"/>
        <v/>
      </c>
      <c r="X223" s="55" t="str">
        <f t="shared" si="1218"/>
        <v/>
      </c>
      <c r="Y223" s="55" t="str">
        <f t="shared" si="1218"/>
        <v/>
      </c>
      <c r="Z223" s="55" t="str">
        <f t="shared" si="1218"/>
        <v/>
      </c>
      <c r="AA223" s="55" t="str">
        <f t="shared" si="1218"/>
        <v/>
      </c>
      <c r="AB223" s="55" t="str">
        <f t="shared" si="1218"/>
        <v/>
      </c>
      <c r="AC223" s="55" t="str">
        <f t="shared" si="1218"/>
        <v/>
      </c>
      <c r="AD223" s="55" t="str">
        <f t="shared" si="1218"/>
        <v/>
      </c>
      <c r="AE223" s="55" t="str">
        <f t="shared" si="1218"/>
        <v/>
      </c>
      <c r="AF223" s="55" t="str">
        <f t="shared" si="1218"/>
        <v/>
      </c>
      <c r="AG223" s="55" t="str">
        <f t="shared" si="1218"/>
        <v/>
      </c>
      <c r="AH223" s="55" t="str">
        <f t="shared" si="1218"/>
        <v/>
      </c>
      <c r="AI223" s="55" t="str">
        <f t="shared" si="1218"/>
        <v/>
      </c>
      <c r="AJ223" s="55" t="str">
        <f t="shared" si="1218"/>
        <v/>
      </c>
      <c r="AK223" s="55" t="str">
        <f t="shared" si="1218"/>
        <v/>
      </c>
      <c r="AL223" s="55" t="str">
        <f t="shared" si="1218"/>
        <v/>
      </c>
      <c r="AM223" s="55" t="str">
        <f t="shared" si="1218"/>
        <v/>
      </c>
      <c r="AN223" s="55" t="str">
        <f t="shared" si="1218"/>
        <v/>
      </c>
      <c r="AO223" s="55" t="str">
        <f t="shared" si="1218"/>
        <v/>
      </c>
      <c r="AP223" s="55" t="str">
        <f t="shared" si="1218"/>
        <v/>
      </c>
      <c r="AQ223" s="55" t="str">
        <f t="shared" si="1218"/>
        <v/>
      </c>
      <c r="AR223" s="55" t="str">
        <f t="shared" si="1218"/>
        <v/>
      </c>
      <c r="AS223" s="55" t="str">
        <f t="shared" si="1218"/>
        <v/>
      </c>
      <c r="AT223" s="55" t="str">
        <f t="shared" si="1218"/>
        <v/>
      </c>
      <c r="AU223" s="55" t="str">
        <f t="shared" si="1218"/>
        <v/>
      </c>
      <c r="AV223" s="55" t="str">
        <f t="shared" si="1218"/>
        <v/>
      </c>
      <c r="AW223" s="55" t="str">
        <f t="shared" si="1218"/>
        <v/>
      </c>
      <c r="AX223" s="55" t="str">
        <f t="shared" si="1218"/>
        <v/>
      </c>
      <c r="AY223" s="55" t="str">
        <f t="shared" si="1218"/>
        <v/>
      </c>
      <c r="AZ223" s="55" t="str">
        <f t="shared" si="1218"/>
        <v/>
      </c>
      <c r="BA223" s="55" t="str">
        <f t="shared" si="1218"/>
        <v/>
      </c>
      <c r="BB223" s="55" t="str">
        <f t="shared" si="1218"/>
        <v/>
      </c>
      <c r="BC223" s="55" t="str">
        <f t="shared" si="1218"/>
        <v/>
      </c>
      <c r="BD223" s="55" t="str">
        <f t="shared" si="1218"/>
        <v/>
      </c>
      <c r="BE223" s="55" t="str">
        <f t="shared" si="1218"/>
        <v/>
      </c>
      <c r="BF223" s="55" t="str">
        <f t="shared" si="1218"/>
        <v/>
      </c>
      <c r="BG223" s="55" t="str">
        <f t="shared" si="1218"/>
        <v/>
      </c>
      <c r="BH223" s="55" t="str">
        <f t="shared" si="1218"/>
        <v/>
      </c>
      <c r="BI223" s="55" t="str">
        <f t="shared" si="1218"/>
        <v/>
      </c>
      <c r="BJ223" s="55" t="str">
        <f t="shared" si="1218"/>
        <v/>
      </c>
      <c r="BK223" s="55" t="str">
        <f t="shared" si="1218"/>
        <v/>
      </c>
      <c r="BL223" s="55" t="str">
        <f t="shared" si="1218"/>
        <v/>
      </c>
      <c r="BM223" s="55" t="str">
        <f t="shared" si="1218"/>
        <v/>
      </c>
      <c r="BN223" s="55" t="str">
        <f t="shared" si="1218"/>
        <v/>
      </c>
      <c r="BO223" s="55" t="str">
        <f t="shared" si="1218"/>
        <v/>
      </c>
      <c r="BP223" s="55" t="str">
        <f t="shared" si="1218"/>
        <v/>
      </c>
      <c r="BQ223" s="55" t="str">
        <f t="shared" ref="BQ223:CO223" si="1219">IFERROR(IF($Y$2="DAILY",BP223+1,""),"")</f>
        <v/>
      </c>
      <c r="BR223" s="55" t="str">
        <f t="shared" si="1219"/>
        <v/>
      </c>
      <c r="BS223" s="55" t="str">
        <f t="shared" si="1219"/>
        <v/>
      </c>
      <c r="BT223" s="55" t="str">
        <f t="shared" si="1219"/>
        <v/>
      </c>
      <c r="BU223" s="55" t="str">
        <f t="shared" si="1219"/>
        <v/>
      </c>
      <c r="BV223" s="55" t="str">
        <f t="shared" si="1219"/>
        <v/>
      </c>
      <c r="BW223" s="55" t="str">
        <f t="shared" si="1219"/>
        <v/>
      </c>
      <c r="BX223" s="55" t="str">
        <f t="shared" si="1219"/>
        <v/>
      </c>
      <c r="BY223" s="55" t="str">
        <f t="shared" si="1219"/>
        <v/>
      </c>
      <c r="BZ223" s="55" t="str">
        <f t="shared" si="1219"/>
        <v/>
      </c>
      <c r="CA223" s="55" t="str">
        <f t="shared" si="1219"/>
        <v/>
      </c>
      <c r="CB223" s="55" t="str">
        <f t="shared" si="1219"/>
        <v/>
      </c>
      <c r="CC223" s="55" t="str">
        <f t="shared" si="1219"/>
        <v/>
      </c>
      <c r="CD223" s="55" t="str">
        <f t="shared" si="1219"/>
        <v/>
      </c>
      <c r="CE223" s="55" t="str">
        <f t="shared" si="1219"/>
        <v/>
      </c>
      <c r="CF223" s="55" t="str">
        <f t="shared" si="1219"/>
        <v/>
      </c>
      <c r="CG223" s="55" t="str">
        <f t="shared" si="1219"/>
        <v/>
      </c>
      <c r="CH223" s="55" t="str">
        <f t="shared" si="1219"/>
        <v/>
      </c>
      <c r="CI223" s="55" t="str">
        <f t="shared" si="1219"/>
        <v/>
      </c>
      <c r="CJ223" s="55" t="str">
        <f t="shared" si="1219"/>
        <v/>
      </c>
      <c r="CK223" s="55" t="str">
        <f t="shared" si="1219"/>
        <v/>
      </c>
      <c r="CL223" s="55" t="str">
        <f t="shared" si="1219"/>
        <v/>
      </c>
      <c r="CM223" s="55" t="str">
        <f t="shared" si="1219"/>
        <v/>
      </c>
      <c r="CN223" s="55" t="str">
        <f t="shared" si="1219"/>
        <v/>
      </c>
      <c r="CO223" s="55" t="str">
        <f t="shared" si="1219"/>
        <v/>
      </c>
      <c r="CP223" s="56" t="str">
        <f>IFERROR(IF($Y$2="DAILY",DATE(B220,1,1)-WEEKDAY(DATE(B220,1,1))+52*7,DATE(CR223,1,1)-WEEKDAY(DATE(CR223,1,1))+52*7),"")</f>
        <v/>
      </c>
      <c r="CQ223" s="3"/>
      <c r="CR223" s="3" t="str">
        <f>B52</f>
        <v/>
      </c>
    </row>
    <row r="224" spans="1:96" ht="21" customHeight="1" x14ac:dyDescent="0.25">
      <c r="A224" s="48"/>
      <c r="B224" s="49"/>
      <c r="C224" s="58"/>
      <c r="D224" s="54" t="str">
        <f>IFERROR(IF($Y$2="DAILY",IF(AND(MONTH(DATE(B220,2,29))=2,WEEKDAY(DATE(B220,1,1))=7),DATE(B220,12,24),""),""),"")</f>
        <v/>
      </c>
      <c r="E224" s="55" t="str">
        <f>IFERROR(IF($Y$2="DAILY",IF(AND(MONTH(DATE(B220,2,29))=2,WEEKDAY(DATE(B220,1,1))=7),DATE(B220,12,25),""),""),"")</f>
        <v/>
      </c>
      <c r="F224" s="55" t="str">
        <f>IFERROR(IF($Y$2="DAILY",IF(AND(MONTH(DATE(B220,2,29))=2,WEEKDAY(DATE(B220,1,1))=7),DATE(B220,12,26),""),""),"")</f>
        <v/>
      </c>
      <c r="G224" s="55" t="str">
        <f>IFERROR(IF($Y$2="DAILY",IF(AND(MONTH(DATE(B220,2,29))=2,WEEKDAY(DATE(B220,1,1))=7),DATE(B220,12,27),""),""),"")</f>
        <v/>
      </c>
      <c r="H224" s="55" t="str">
        <f>IFERROR(IF($Y$2="DAILY",IF(AND(MONTH(DATE(B220,2,29))=2,WEEKDAY(DATE(B220,1,1))=7),DATE(B220,12,28),""),""),"")</f>
        <v/>
      </c>
      <c r="I224" s="55" t="str">
        <f>IFERROR(IF($Y$2="DAILY",IF(AND(MONTH(DATE(B220,2,29))=2,WEEKDAY(DATE(B220,1,1))=7),DATE(B220,12,29),""),""),"")</f>
        <v/>
      </c>
      <c r="J224" s="55" t="str">
        <f>IFERROR(IF($Y$2="DAILY",IF(AND(MONTH(DATE(B220,2,29))=2,WEEKDAY(DATE(B220,1,1))=7),DATE(B220,12,30),""),""),"")</f>
        <v/>
      </c>
      <c r="K224" s="55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56"/>
      <c r="CQ224" s="3"/>
      <c r="CR224" s="3" t="str">
        <f>B52</f>
        <v/>
      </c>
    </row>
    <row r="225" spans="1:96" ht="21" customHeight="1" x14ac:dyDescent="0.25">
      <c r="A225" s="48" t="str">
        <f>IFERROR(IF($Y$2="DAILY","42-43",""),"")</f>
        <v>42-43</v>
      </c>
      <c r="B225" s="49" t="str">
        <f>IFERROR(IF($Y$2="DAILY",$B$10+43,""),"")</f>
        <v/>
      </c>
      <c r="C225" s="57">
        <f t="shared" ref="C225" si="1220">IF($Y$2="DAILY",1,"")</f>
        <v>1</v>
      </c>
      <c r="D225" s="54" t="str">
        <f>IFERROR(IF($Y$2="DAILY",DATE(B225,1,1)-WEEKDAY(DATE(B225,1,1),1)+1,""),"")</f>
        <v/>
      </c>
      <c r="E225" s="55" t="str">
        <f>IFERROR(IF($Y$2="DAILY",DATE(B225,1,1)-WEEKDAY(DATE(B225,1,1),1)+2,""),"")</f>
        <v/>
      </c>
      <c r="F225" s="55" t="str">
        <f>IFERROR(IF($Y$2="DAILY",DATE(B225,1,1)-WEEKDAY(DATE(B225,1,1),1)+3,""),"")</f>
        <v/>
      </c>
      <c r="G225" s="55" t="str">
        <f>IFERROR(IF($Y$2="DAILY",DATE(B225,1,1)-WEEKDAY(DATE(B225,1,1),1)+4,""),"")</f>
        <v/>
      </c>
      <c r="H225" s="55" t="str">
        <f>IFERROR(IF($Y$2="DAILY",DATE(B225,1,1)-WEEKDAY(DATE(B225,1,1),1)+5,""),"")</f>
        <v/>
      </c>
      <c r="I225" s="55" t="str">
        <f>IFERROR(IF($Y$2="DAILY",DATE(B225,1,1)-WEEKDAY(DATE(B225,1,1),1)+6,""),"")</f>
        <v/>
      </c>
      <c r="J225" s="55" t="str">
        <f>IFERROR(IF($Y$2="DAILY",DATE(B225,1,1)-WEEKDAY(DATE(B225,1,1),1)+7,""),"")</f>
        <v/>
      </c>
      <c r="K225" s="55" t="str">
        <f t="shared" ref="K225:BV225" si="1221">IFERROR(IF($Y$2="DAILY",J225+1,""),"")</f>
        <v/>
      </c>
      <c r="L225" s="55" t="str">
        <f t="shared" si="1221"/>
        <v/>
      </c>
      <c r="M225" s="55" t="str">
        <f t="shared" si="1221"/>
        <v/>
      </c>
      <c r="N225" s="55" t="str">
        <f t="shared" si="1221"/>
        <v/>
      </c>
      <c r="O225" s="55" t="str">
        <f t="shared" si="1221"/>
        <v/>
      </c>
      <c r="P225" s="55" t="str">
        <f t="shared" si="1221"/>
        <v/>
      </c>
      <c r="Q225" s="55" t="str">
        <f t="shared" si="1221"/>
        <v/>
      </c>
      <c r="R225" s="55" t="str">
        <f t="shared" si="1221"/>
        <v/>
      </c>
      <c r="S225" s="55" t="str">
        <f t="shared" si="1221"/>
        <v/>
      </c>
      <c r="T225" s="55" t="str">
        <f t="shared" si="1221"/>
        <v/>
      </c>
      <c r="U225" s="55" t="str">
        <f t="shared" si="1221"/>
        <v/>
      </c>
      <c r="V225" s="55" t="str">
        <f t="shared" si="1221"/>
        <v/>
      </c>
      <c r="W225" s="55" t="str">
        <f t="shared" si="1221"/>
        <v/>
      </c>
      <c r="X225" s="55" t="str">
        <f t="shared" si="1221"/>
        <v/>
      </c>
      <c r="Y225" s="55" t="str">
        <f t="shared" si="1221"/>
        <v/>
      </c>
      <c r="Z225" s="55" t="str">
        <f t="shared" si="1221"/>
        <v/>
      </c>
      <c r="AA225" s="55" t="str">
        <f t="shared" si="1221"/>
        <v/>
      </c>
      <c r="AB225" s="55" t="str">
        <f t="shared" si="1221"/>
        <v/>
      </c>
      <c r="AC225" s="55" t="str">
        <f t="shared" si="1221"/>
        <v/>
      </c>
      <c r="AD225" s="55" t="str">
        <f t="shared" si="1221"/>
        <v/>
      </c>
      <c r="AE225" s="55" t="str">
        <f t="shared" si="1221"/>
        <v/>
      </c>
      <c r="AF225" s="55" t="str">
        <f t="shared" si="1221"/>
        <v/>
      </c>
      <c r="AG225" s="55" t="str">
        <f t="shared" si="1221"/>
        <v/>
      </c>
      <c r="AH225" s="55" t="str">
        <f t="shared" si="1221"/>
        <v/>
      </c>
      <c r="AI225" s="55" t="str">
        <f t="shared" si="1221"/>
        <v/>
      </c>
      <c r="AJ225" s="55" t="str">
        <f t="shared" si="1221"/>
        <v/>
      </c>
      <c r="AK225" s="55" t="str">
        <f t="shared" si="1221"/>
        <v/>
      </c>
      <c r="AL225" s="55" t="str">
        <f t="shared" si="1221"/>
        <v/>
      </c>
      <c r="AM225" s="55" t="str">
        <f t="shared" si="1221"/>
        <v/>
      </c>
      <c r="AN225" s="55" t="str">
        <f t="shared" si="1221"/>
        <v/>
      </c>
      <c r="AO225" s="55" t="str">
        <f t="shared" si="1221"/>
        <v/>
      </c>
      <c r="AP225" s="55" t="str">
        <f t="shared" si="1221"/>
        <v/>
      </c>
      <c r="AQ225" s="55" t="str">
        <f t="shared" si="1221"/>
        <v/>
      </c>
      <c r="AR225" s="55" t="str">
        <f t="shared" si="1221"/>
        <v/>
      </c>
      <c r="AS225" s="55" t="str">
        <f t="shared" si="1221"/>
        <v/>
      </c>
      <c r="AT225" s="55" t="str">
        <f t="shared" si="1221"/>
        <v/>
      </c>
      <c r="AU225" s="55" t="str">
        <f t="shared" si="1221"/>
        <v/>
      </c>
      <c r="AV225" s="55" t="str">
        <f t="shared" si="1221"/>
        <v/>
      </c>
      <c r="AW225" s="55" t="str">
        <f t="shared" si="1221"/>
        <v/>
      </c>
      <c r="AX225" s="55" t="str">
        <f t="shared" si="1221"/>
        <v/>
      </c>
      <c r="AY225" s="55" t="str">
        <f t="shared" si="1221"/>
        <v/>
      </c>
      <c r="AZ225" s="55" t="str">
        <f t="shared" si="1221"/>
        <v/>
      </c>
      <c r="BA225" s="55" t="str">
        <f t="shared" si="1221"/>
        <v/>
      </c>
      <c r="BB225" s="55" t="str">
        <f t="shared" si="1221"/>
        <v/>
      </c>
      <c r="BC225" s="55" t="str">
        <f t="shared" si="1221"/>
        <v/>
      </c>
      <c r="BD225" s="55" t="str">
        <f t="shared" si="1221"/>
        <v/>
      </c>
      <c r="BE225" s="55" t="str">
        <f t="shared" si="1221"/>
        <v/>
      </c>
      <c r="BF225" s="55" t="str">
        <f t="shared" si="1221"/>
        <v/>
      </c>
      <c r="BG225" s="55" t="str">
        <f t="shared" si="1221"/>
        <v/>
      </c>
      <c r="BH225" s="55" t="str">
        <f t="shared" si="1221"/>
        <v/>
      </c>
      <c r="BI225" s="55" t="str">
        <f t="shared" si="1221"/>
        <v/>
      </c>
      <c r="BJ225" s="55" t="str">
        <f t="shared" si="1221"/>
        <v/>
      </c>
      <c r="BK225" s="55" t="str">
        <f t="shared" si="1221"/>
        <v/>
      </c>
      <c r="BL225" s="55" t="str">
        <f t="shared" si="1221"/>
        <v/>
      </c>
      <c r="BM225" s="55" t="str">
        <f t="shared" si="1221"/>
        <v/>
      </c>
      <c r="BN225" s="55" t="str">
        <f t="shared" si="1221"/>
        <v/>
      </c>
      <c r="BO225" s="55" t="str">
        <f t="shared" si="1221"/>
        <v/>
      </c>
      <c r="BP225" s="55" t="str">
        <f t="shared" si="1221"/>
        <v/>
      </c>
      <c r="BQ225" s="55" t="str">
        <f t="shared" si="1221"/>
        <v/>
      </c>
      <c r="BR225" s="55" t="str">
        <f t="shared" si="1221"/>
        <v/>
      </c>
      <c r="BS225" s="55" t="str">
        <f t="shared" si="1221"/>
        <v/>
      </c>
      <c r="BT225" s="55" t="str">
        <f t="shared" si="1221"/>
        <v/>
      </c>
      <c r="BU225" s="55" t="str">
        <f t="shared" si="1221"/>
        <v/>
      </c>
      <c r="BV225" s="55" t="str">
        <f t="shared" si="1221"/>
        <v/>
      </c>
      <c r="BW225" s="55" t="str">
        <f t="shared" ref="BW225:CO225" si="1222">IFERROR(IF($Y$2="DAILY",BV225+1,""),"")</f>
        <v/>
      </c>
      <c r="BX225" s="55" t="str">
        <f t="shared" si="1222"/>
        <v/>
      </c>
      <c r="BY225" s="55" t="str">
        <f t="shared" si="1222"/>
        <v/>
      </c>
      <c r="BZ225" s="55" t="str">
        <f t="shared" si="1222"/>
        <v/>
      </c>
      <c r="CA225" s="55" t="str">
        <f t="shared" si="1222"/>
        <v/>
      </c>
      <c r="CB225" s="55" t="str">
        <f t="shared" si="1222"/>
        <v/>
      </c>
      <c r="CC225" s="55" t="str">
        <f t="shared" si="1222"/>
        <v/>
      </c>
      <c r="CD225" s="55" t="str">
        <f t="shared" si="1222"/>
        <v/>
      </c>
      <c r="CE225" s="55" t="str">
        <f t="shared" si="1222"/>
        <v/>
      </c>
      <c r="CF225" s="55" t="str">
        <f t="shared" si="1222"/>
        <v/>
      </c>
      <c r="CG225" s="55" t="str">
        <f t="shared" si="1222"/>
        <v/>
      </c>
      <c r="CH225" s="55" t="str">
        <f t="shared" si="1222"/>
        <v/>
      </c>
      <c r="CI225" s="55" t="str">
        <f t="shared" si="1222"/>
        <v/>
      </c>
      <c r="CJ225" s="55" t="str">
        <f t="shared" si="1222"/>
        <v/>
      </c>
      <c r="CK225" s="55" t="str">
        <f t="shared" si="1222"/>
        <v/>
      </c>
      <c r="CL225" s="55" t="str">
        <f t="shared" si="1222"/>
        <v/>
      </c>
      <c r="CM225" s="55" t="str">
        <f t="shared" si="1222"/>
        <v/>
      </c>
      <c r="CN225" s="55" t="str">
        <f t="shared" si="1222"/>
        <v/>
      </c>
      <c r="CO225" s="55" t="str">
        <f t="shared" si="1222"/>
        <v/>
      </c>
      <c r="CP225" s="56" t="str">
        <f>IFERROR(IF($Y$2="DAILY",DATE(B225,1,1)-WEEKDAY(DATE(B225,1,1))+13*7,DATE(CR225,1,1)-WEEKDAY(DATE(CR225,1,1))+13*7),"")</f>
        <v/>
      </c>
      <c r="CQ225" s="3"/>
      <c r="CR225" s="3" t="str">
        <f>B53</f>
        <v/>
      </c>
    </row>
    <row r="226" spans="1:96" ht="21" customHeight="1" x14ac:dyDescent="0.25">
      <c r="A226" s="48"/>
      <c r="B226" s="61"/>
      <c r="C226" s="57">
        <f t="shared" ref="C226" si="1223">IF($Y$2="DAILY",2,"")</f>
        <v>2</v>
      </c>
      <c r="D226" s="54" t="str">
        <f t="shared" ref="D226:D228" si="1224">IFERROR(IF($Y$2="DAILY",CP225+1,""),"")</f>
        <v/>
      </c>
      <c r="E226" s="55" t="str">
        <f t="shared" ref="E226:BP226" si="1225">IFERROR(IF($Y$2="DAILY",D226+1,""),"")</f>
        <v/>
      </c>
      <c r="F226" s="55" t="str">
        <f t="shared" si="1225"/>
        <v/>
      </c>
      <c r="G226" s="55" t="str">
        <f t="shared" si="1225"/>
        <v/>
      </c>
      <c r="H226" s="55" t="str">
        <f t="shared" si="1225"/>
        <v/>
      </c>
      <c r="I226" s="55" t="str">
        <f t="shared" si="1225"/>
        <v/>
      </c>
      <c r="J226" s="55" t="str">
        <f t="shared" si="1225"/>
        <v/>
      </c>
      <c r="K226" s="55" t="str">
        <f t="shared" si="1225"/>
        <v/>
      </c>
      <c r="L226" s="55" t="str">
        <f t="shared" si="1225"/>
        <v/>
      </c>
      <c r="M226" s="55" t="str">
        <f t="shared" si="1225"/>
        <v/>
      </c>
      <c r="N226" s="55" t="str">
        <f t="shared" si="1225"/>
        <v/>
      </c>
      <c r="O226" s="55" t="str">
        <f t="shared" si="1225"/>
        <v/>
      </c>
      <c r="P226" s="55" t="str">
        <f t="shared" si="1225"/>
        <v/>
      </c>
      <c r="Q226" s="55" t="str">
        <f t="shared" si="1225"/>
        <v/>
      </c>
      <c r="R226" s="55" t="str">
        <f t="shared" si="1225"/>
        <v/>
      </c>
      <c r="S226" s="55" t="str">
        <f t="shared" si="1225"/>
        <v/>
      </c>
      <c r="T226" s="55" t="str">
        <f t="shared" si="1225"/>
        <v/>
      </c>
      <c r="U226" s="55" t="str">
        <f t="shared" si="1225"/>
        <v/>
      </c>
      <c r="V226" s="55" t="str">
        <f t="shared" si="1225"/>
        <v/>
      </c>
      <c r="W226" s="55" t="str">
        <f t="shared" si="1225"/>
        <v/>
      </c>
      <c r="X226" s="55" t="str">
        <f t="shared" si="1225"/>
        <v/>
      </c>
      <c r="Y226" s="55" t="str">
        <f t="shared" si="1225"/>
        <v/>
      </c>
      <c r="Z226" s="55" t="str">
        <f t="shared" si="1225"/>
        <v/>
      </c>
      <c r="AA226" s="55" t="str">
        <f t="shared" si="1225"/>
        <v/>
      </c>
      <c r="AB226" s="55" t="str">
        <f t="shared" si="1225"/>
        <v/>
      </c>
      <c r="AC226" s="55" t="str">
        <f t="shared" si="1225"/>
        <v/>
      </c>
      <c r="AD226" s="55" t="str">
        <f t="shared" si="1225"/>
        <v/>
      </c>
      <c r="AE226" s="55" t="str">
        <f t="shared" si="1225"/>
        <v/>
      </c>
      <c r="AF226" s="55" t="str">
        <f t="shared" si="1225"/>
        <v/>
      </c>
      <c r="AG226" s="55" t="str">
        <f t="shared" si="1225"/>
        <v/>
      </c>
      <c r="AH226" s="55" t="str">
        <f t="shared" si="1225"/>
        <v/>
      </c>
      <c r="AI226" s="55" t="str">
        <f t="shared" si="1225"/>
        <v/>
      </c>
      <c r="AJ226" s="55" t="str">
        <f t="shared" si="1225"/>
        <v/>
      </c>
      <c r="AK226" s="55" t="str">
        <f t="shared" si="1225"/>
        <v/>
      </c>
      <c r="AL226" s="55" t="str">
        <f t="shared" si="1225"/>
        <v/>
      </c>
      <c r="AM226" s="55" t="str">
        <f t="shared" si="1225"/>
        <v/>
      </c>
      <c r="AN226" s="55" t="str">
        <f t="shared" si="1225"/>
        <v/>
      </c>
      <c r="AO226" s="55" t="str">
        <f t="shared" si="1225"/>
        <v/>
      </c>
      <c r="AP226" s="55" t="str">
        <f t="shared" si="1225"/>
        <v/>
      </c>
      <c r="AQ226" s="55" t="str">
        <f t="shared" si="1225"/>
        <v/>
      </c>
      <c r="AR226" s="55" t="str">
        <f t="shared" si="1225"/>
        <v/>
      </c>
      <c r="AS226" s="55" t="str">
        <f t="shared" si="1225"/>
        <v/>
      </c>
      <c r="AT226" s="55" t="str">
        <f t="shared" si="1225"/>
        <v/>
      </c>
      <c r="AU226" s="55" t="str">
        <f t="shared" si="1225"/>
        <v/>
      </c>
      <c r="AV226" s="55" t="str">
        <f t="shared" si="1225"/>
        <v/>
      </c>
      <c r="AW226" s="55" t="str">
        <f t="shared" si="1225"/>
        <v/>
      </c>
      <c r="AX226" s="55" t="str">
        <f t="shared" si="1225"/>
        <v/>
      </c>
      <c r="AY226" s="55" t="str">
        <f t="shared" si="1225"/>
        <v/>
      </c>
      <c r="AZ226" s="55" t="str">
        <f t="shared" si="1225"/>
        <v/>
      </c>
      <c r="BA226" s="55" t="str">
        <f t="shared" si="1225"/>
        <v/>
      </c>
      <c r="BB226" s="55" t="str">
        <f t="shared" si="1225"/>
        <v/>
      </c>
      <c r="BC226" s="55" t="str">
        <f t="shared" si="1225"/>
        <v/>
      </c>
      <c r="BD226" s="55" t="str">
        <f t="shared" si="1225"/>
        <v/>
      </c>
      <c r="BE226" s="55" t="str">
        <f t="shared" si="1225"/>
        <v/>
      </c>
      <c r="BF226" s="55" t="str">
        <f t="shared" si="1225"/>
        <v/>
      </c>
      <c r="BG226" s="55" t="str">
        <f t="shared" si="1225"/>
        <v/>
      </c>
      <c r="BH226" s="55" t="str">
        <f t="shared" si="1225"/>
        <v/>
      </c>
      <c r="BI226" s="55" t="str">
        <f t="shared" si="1225"/>
        <v/>
      </c>
      <c r="BJ226" s="55" t="str">
        <f t="shared" si="1225"/>
        <v/>
      </c>
      <c r="BK226" s="55" t="str">
        <f t="shared" si="1225"/>
        <v/>
      </c>
      <c r="BL226" s="55" t="str">
        <f t="shared" si="1225"/>
        <v/>
      </c>
      <c r="BM226" s="55" t="str">
        <f t="shared" si="1225"/>
        <v/>
      </c>
      <c r="BN226" s="55" t="str">
        <f t="shared" si="1225"/>
        <v/>
      </c>
      <c r="BO226" s="55" t="str">
        <f t="shared" si="1225"/>
        <v/>
      </c>
      <c r="BP226" s="55" t="str">
        <f t="shared" si="1225"/>
        <v/>
      </c>
      <c r="BQ226" s="55" t="str">
        <f t="shared" ref="BQ226:CO226" si="1226">IFERROR(IF($Y$2="DAILY",BP226+1,""),"")</f>
        <v/>
      </c>
      <c r="BR226" s="55" t="str">
        <f t="shared" si="1226"/>
        <v/>
      </c>
      <c r="BS226" s="55" t="str">
        <f t="shared" si="1226"/>
        <v/>
      </c>
      <c r="BT226" s="55" t="str">
        <f t="shared" si="1226"/>
        <v/>
      </c>
      <c r="BU226" s="55" t="str">
        <f t="shared" si="1226"/>
        <v/>
      </c>
      <c r="BV226" s="55" t="str">
        <f t="shared" si="1226"/>
        <v/>
      </c>
      <c r="BW226" s="55" t="str">
        <f t="shared" si="1226"/>
        <v/>
      </c>
      <c r="BX226" s="55" t="str">
        <f t="shared" si="1226"/>
        <v/>
      </c>
      <c r="BY226" s="55" t="str">
        <f t="shared" si="1226"/>
        <v/>
      </c>
      <c r="BZ226" s="55" t="str">
        <f t="shared" si="1226"/>
        <v/>
      </c>
      <c r="CA226" s="55" t="str">
        <f t="shared" si="1226"/>
        <v/>
      </c>
      <c r="CB226" s="55" t="str">
        <f t="shared" si="1226"/>
        <v/>
      </c>
      <c r="CC226" s="55" t="str">
        <f t="shared" si="1226"/>
        <v/>
      </c>
      <c r="CD226" s="55" t="str">
        <f t="shared" si="1226"/>
        <v/>
      </c>
      <c r="CE226" s="55" t="str">
        <f t="shared" si="1226"/>
        <v/>
      </c>
      <c r="CF226" s="55" t="str">
        <f t="shared" si="1226"/>
        <v/>
      </c>
      <c r="CG226" s="55" t="str">
        <f t="shared" si="1226"/>
        <v/>
      </c>
      <c r="CH226" s="55" t="str">
        <f t="shared" si="1226"/>
        <v/>
      </c>
      <c r="CI226" s="55" t="str">
        <f t="shared" si="1226"/>
        <v/>
      </c>
      <c r="CJ226" s="55" t="str">
        <f t="shared" si="1226"/>
        <v/>
      </c>
      <c r="CK226" s="55" t="str">
        <f t="shared" si="1226"/>
        <v/>
      </c>
      <c r="CL226" s="55" t="str">
        <f t="shared" si="1226"/>
        <v/>
      </c>
      <c r="CM226" s="55" t="str">
        <f t="shared" si="1226"/>
        <v/>
      </c>
      <c r="CN226" s="55" t="str">
        <f t="shared" si="1226"/>
        <v/>
      </c>
      <c r="CO226" s="55" t="str">
        <f t="shared" si="1226"/>
        <v/>
      </c>
      <c r="CP226" s="56" t="str">
        <f>IFERROR(IF($Y$2="DAILY",DATE(B225,1,1)-WEEKDAY(DATE(B225,1,1))+26*7,DATE(CR226,1,1)-WEEKDAY(DATE(CR226,1,1))+26*7),"")</f>
        <v/>
      </c>
      <c r="CQ226" s="3"/>
      <c r="CR226" s="3" t="str">
        <f>B53</f>
        <v/>
      </c>
    </row>
    <row r="227" spans="1:96" ht="21" customHeight="1" x14ac:dyDescent="0.25">
      <c r="A227" s="48"/>
      <c r="B227" s="49"/>
      <c r="C227" s="57">
        <f t="shared" ref="C227" si="1227">IF($Y$2="DAILY",3,"")</f>
        <v>3</v>
      </c>
      <c r="D227" s="54" t="str">
        <f t="shared" si="1224"/>
        <v/>
      </c>
      <c r="E227" s="55" t="str">
        <f t="shared" ref="E227:BP227" si="1228">IFERROR(IF($Y$2="DAILY",D227+1,""),"")</f>
        <v/>
      </c>
      <c r="F227" s="55" t="str">
        <f t="shared" si="1228"/>
        <v/>
      </c>
      <c r="G227" s="55" t="str">
        <f t="shared" si="1228"/>
        <v/>
      </c>
      <c r="H227" s="55" t="str">
        <f t="shared" si="1228"/>
        <v/>
      </c>
      <c r="I227" s="55" t="str">
        <f t="shared" si="1228"/>
        <v/>
      </c>
      <c r="J227" s="55" t="str">
        <f t="shared" si="1228"/>
        <v/>
      </c>
      <c r="K227" s="55" t="str">
        <f t="shared" si="1228"/>
        <v/>
      </c>
      <c r="L227" s="55" t="str">
        <f t="shared" si="1228"/>
        <v/>
      </c>
      <c r="M227" s="55" t="str">
        <f t="shared" si="1228"/>
        <v/>
      </c>
      <c r="N227" s="55" t="str">
        <f t="shared" si="1228"/>
        <v/>
      </c>
      <c r="O227" s="55" t="str">
        <f t="shared" si="1228"/>
        <v/>
      </c>
      <c r="P227" s="55" t="str">
        <f t="shared" si="1228"/>
        <v/>
      </c>
      <c r="Q227" s="55" t="str">
        <f t="shared" si="1228"/>
        <v/>
      </c>
      <c r="R227" s="55" t="str">
        <f t="shared" si="1228"/>
        <v/>
      </c>
      <c r="S227" s="55" t="str">
        <f t="shared" si="1228"/>
        <v/>
      </c>
      <c r="T227" s="55" t="str">
        <f t="shared" si="1228"/>
        <v/>
      </c>
      <c r="U227" s="55" t="str">
        <f t="shared" si="1228"/>
        <v/>
      </c>
      <c r="V227" s="55" t="str">
        <f t="shared" si="1228"/>
        <v/>
      </c>
      <c r="W227" s="55" t="str">
        <f t="shared" si="1228"/>
        <v/>
      </c>
      <c r="X227" s="55" t="str">
        <f t="shared" si="1228"/>
        <v/>
      </c>
      <c r="Y227" s="55" t="str">
        <f t="shared" si="1228"/>
        <v/>
      </c>
      <c r="Z227" s="55" t="str">
        <f t="shared" si="1228"/>
        <v/>
      </c>
      <c r="AA227" s="55" t="str">
        <f t="shared" si="1228"/>
        <v/>
      </c>
      <c r="AB227" s="55" t="str">
        <f t="shared" si="1228"/>
        <v/>
      </c>
      <c r="AC227" s="55" t="str">
        <f t="shared" si="1228"/>
        <v/>
      </c>
      <c r="AD227" s="55" t="str">
        <f t="shared" si="1228"/>
        <v/>
      </c>
      <c r="AE227" s="55" t="str">
        <f t="shared" si="1228"/>
        <v/>
      </c>
      <c r="AF227" s="55" t="str">
        <f t="shared" si="1228"/>
        <v/>
      </c>
      <c r="AG227" s="55" t="str">
        <f t="shared" si="1228"/>
        <v/>
      </c>
      <c r="AH227" s="55" t="str">
        <f t="shared" si="1228"/>
        <v/>
      </c>
      <c r="AI227" s="55" t="str">
        <f t="shared" si="1228"/>
        <v/>
      </c>
      <c r="AJ227" s="55" t="str">
        <f t="shared" si="1228"/>
        <v/>
      </c>
      <c r="AK227" s="55" t="str">
        <f t="shared" si="1228"/>
        <v/>
      </c>
      <c r="AL227" s="55" t="str">
        <f t="shared" si="1228"/>
        <v/>
      </c>
      <c r="AM227" s="55" t="str">
        <f t="shared" si="1228"/>
        <v/>
      </c>
      <c r="AN227" s="55" t="str">
        <f t="shared" si="1228"/>
        <v/>
      </c>
      <c r="AO227" s="55" t="str">
        <f t="shared" si="1228"/>
        <v/>
      </c>
      <c r="AP227" s="55" t="str">
        <f t="shared" si="1228"/>
        <v/>
      </c>
      <c r="AQ227" s="55" t="str">
        <f t="shared" si="1228"/>
        <v/>
      </c>
      <c r="AR227" s="55" t="str">
        <f t="shared" si="1228"/>
        <v/>
      </c>
      <c r="AS227" s="55" t="str">
        <f t="shared" si="1228"/>
        <v/>
      </c>
      <c r="AT227" s="55" t="str">
        <f t="shared" si="1228"/>
        <v/>
      </c>
      <c r="AU227" s="55" t="str">
        <f t="shared" si="1228"/>
        <v/>
      </c>
      <c r="AV227" s="55" t="str">
        <f t="shared" si="1228"/>
        <v/>
      </c>
      <c r="AW227" s="55" t="str">
        <f t="shared" si="1228"/>
        <v/>
      </c>
      <c r="AX227" s="55" t="str">
        <f t="shared" si="1228"/>
        <v/>
      </c>
      <c r="AY227" s="55" t="str">
        <f t="shared" si="1228"/>
        <v/>
      </c>
      <c r="AZ227" s="55" t="str">
        <f t="shared" si="1228"/>
        <v/>
      </c>
      <c r="BA227" s="55" t="str">
        <f t="shared" si="1228"/>
        <v/>
      </c>
      <c r="BB227" s="55" t="str">
        <f t="shared" si="1228"/>
        <v/>
      </c>
      <c r="BC227" s="55" t="str">
        <f t="shared" si="1228"/>
        <v/>
      </c>
      <c r="BD227" s="55" t="str">
        <f t="shared" si="1228"/>
        <v/>
      </c>
      <c r="BE227" s="55" t="str">
        <f t="shared" si="1228"/>
        <v/>
      </c>
      <c r="BF227" s="55" t="str">
        <f t="shared" si="1228"/>
        <v/>
      </c>
      <c r="BG227" s="55" t="str">
        <f t="shared" si="1228"/>
        <v/>
      </c>
      <c r="BH227" s="55" t="str">
        <f t="shared" si="1228"/>
        <v/>
      </c>
      <c r="BI227" s="55" t="str">
        <f t="shared" si="1228"/>
        <v/>
      </c>
      <c r="BJ227" s="55" t="str">
        <f t="shared" si="1228"/>
        <v/>
      </c>
      <c r="BK227" s="55" t="str">
        <f t="shared" si="1228"/>
        <v/>
      </c>
      <c r="BL227" s="55" t="str">
        <f t="shared" si="1228"/>
        <v/>
      </c>
      <c r="BM227" s="55" t="str">
        <f t="shared" si="1228"/>
        <v/>
      </c>
      <c r="BN227" s="55" t="str">
        <f t="shared" si="1228"/>
        <v/>
      </c>
      <c r="BO227" s="55" t="str">
        <f t="shared" si="1228"/>
        <v/>
      </c>
      <c r="BP227" s="55" t="str">
        <f t="shared" si="1228"/>
        <v/>
      </c>
      <c r="BQ227" s="55" t="str">
        <f t="shared" ref="BQ227:CO227" si="1229">IFERROR(IF($Y$2="DAILY",BP227+1,""),"")</f>
        <v/>
      </c>
      <c r="BR227" s="55" t="str">
        <f t="shared" si="1229"/>
        <v/>
      </c>
      <c r="BS227" s="55" t="str">
        <f t="shared" si="1229"/>
        <v/>
      </c>
      <c r="BT227" s="55" t="str">
        <f t="shared" si="1229"/>
        <v/>
      </c>
      <c r="BU227" s="55" t="str">
        <f t="shared" si="1229"/>
        <v/>
      </c>
      <c r="BV227" s="55" t="str">
        <f t="shared" si="1229"/>
        <v/>
      </c>
      <c r="BW227" s="55" t="str">
        <f t="shared" si="1229"/>
        <v/>
      </c>
      <c r="BX227" s="55" t="str">
        <f t="shared" si="1229"/>
        <v/>
      </c>
      <c r="BY227" s="55" t="str">
        <f t="shared" si="1229"/>
        <v/>
      </c>
      <c r="BZ227" s="55" t="str">
        <f t="shared" si="1229"/>
        <v/>
      </c>
      <c r="CA227" s="55" t="str">
        <f t="shared" si="1229"/>
        <v/>
      </c>
      <c r="CB227" s="55" t="str">
        <f t="shared" si="1229"/>
        <v/>
      </c>
      <c r="CC227" s="55" t="str">
        <f t="shared" si="1229"/>
        <v/>
      </c>
      <c r="CD227" s="55" t="str">
        <f t="shared" si="1229"/>
        <v/>
      </c>
      <c r="CE227" s="55" t="str">
        <f t="shared" si="1229"/>
        <v/>
      </c>
      <c r="CF227" s="55" t="str">
        <f t="shared" si="1229"/>
        <v/>
      </c>
      <c r="CG227" s="55" t="str">
        <f t="shared" si="1229"/>
        <v/>
      </c>
      <c r="CH227" s="55" t="str">
        <f t="shared" si="1229"/>
        <v/>
      </c>
      <c r="CI227" s="55" t="str">
        <f t="shared" si="1229"/>
        <v/>
      </c>
      <c r="CJ227" s="55" t="str">
        <f t="shared" si="1229"/>
        <v/>
      </c>
      <c r="CK227" s="55" t="str">
        <f t="shared" si="1229"/>
        <v/>
      </c>
      <c r="CL227" s="55" t="str">
        <f t="shared" si="1229"/>
        <v/>
      </c>
      <c r="CM227" s="55" t="str">
        <f t="shared" si="1229"/>
        <v/>
      </c>
      <c r="CN227" s="55" t="str">
        <f t="shared" si="1229"/>
        <v/>
      </c>
      <c r="CO227" s="55" t="str">
        <f t="shared" si="1229"/>
        <v/>
      </c>
      <c r="CP227" s="56" t="str">
        <f>IFERROR(IF($Y$2="DAILY",DATE(B225,1,1)-WEEKDAY(DATE(B225,1,1))+39*7,DATE(CR227,1,1)-WEEKDAY(DATE(CR227,1,1))+39*7),"")</f>
        <v/>
      </c>
      <c r="CQ227" s="3"/>
      <c r="CR227" s="3" t="str">
        <f>B53</f>
        <v/>
      </c>
    </row>
    <row r="228" spans="1:96" ht="21" customHeight="1" x14ac:dyDescent="0.25">
      <c r="A228" s="48"/>
      <c r="B228" s="49"/>
      <c r="C228" s="57">
        <f t="shared" ref="C228" si="1230">IF($Y$2="DAILY",4,"")</f>
        <v>4</v>
      </c>
      <c r="D228" s="54" t="str">
        <f t="shared" si="1224"/>
        <v/>
      </c>
      <c r="E228" s="55" t="str">
        <f t="shared" ref="E228:BP228" si="1231">IFERROR(IF($Y$2="DAILY",D228+1,""),"")</f>
        <v/>
      </c>
      <c r="F228" s="55" t="str">
        <f t="shared" si="1231"/>
        <v/>
      </c>
      <c r="G228" s="55" t="str">
        <f t="shared" si="1231"/>
        <v/>
      </c>
      <c r="H228" s="55" t="str">
        <f t="shared" si="1231"/>
        <v/>
      </c>
      <c r="I228" s="55" t="str">
        <f t="shared" si="1231"/>
        <v/>
      </c>
      <c r="J228" s="55" t="str">
        <f t="shared" si="1231"/>
        <v/>
      </c>
      <c r="K228" s="55" t="str">
        <f t="shared" si="1231"/>
        <v/>
      </c>
      <c r="L228" s="55" t="str">
        <f t="shared" si="1231"/>
        <v/>
      </c>
      <c r="M228" s="55" t="str">
        <f t="shared" si="1231"/>
        <v/>
      </c>
      <c r="N228" s="55" t="str">
        <f t="shared" si="1231"/>
        <v/>
      </c>
      <c r="O228" s="55" t="str">
        <f t="shared" si="1231"/>
        <v/>
      </c>
      <c r="P228" s="55" t="str">
        <f t="shared" si="1231"/>
        <v/>
      </c>
      <c r="Q228" s="55" t="str">
        <f t="shared" si="1231"/>
        <v/>
      </c>
      <c r="R228" s="55" t="str">
        <f t="shared" si="1231"/>
        <v/>
      </c>
      <c r="S228" s="55" t="str">
        <f t="shared" si="1231"/>
        <v/>
      </c>
      <c r="T228" s="55" t="str">
        <f t="shared" si="1231"/>
        <v/>
      </c>
      <c r="U228" s="55" t="str">
        <f t="shared" si="1231"/>
        <v/>
      </c>
      <c r="V228" s="55" t="str">
        <f t="shared" si="1231"/>
        <v/>
      </c>
      <c r="W228" s="55" t="str">
        <f t="shared" si="1231"/>
        <v/>
      </c>
      <c r="X228" s="55" t="str">
        <f t="shared" si="1231"/>
        <v/>
      </c>
      <c r="Y228" s="55" t="str">
        <f t="shared" si="1231"/>
        <v/>
      </c>
      <c r="Z228" s="55" t="str">
        <f t="shared" si="1231"/>
        <v/>
      </c>
      <c r="AA228" s="55" t="str">
        <f t="shared" si="1231"/>
        <v/>
      </c>
      <c r="AB228" s="55" t="str">
        <f t="shared" si="1231"/>
        <v/>
      </c>
      <c r="AC228" s="55" t="str">
        <f t="shared" si="1231"/>
        <v/>
      </c>
      <c r="AD228" s="55" t="str">
        <f t="shared" si="1231"/>
        <v/>
      </c>
      <c r="AE228" s="55" t="str">
        <f t="shared" si="1231"/>
        <v/>
      </c>
      <c r="AF228" s="55" t="str">
        <f t="shared" si="1231"/>
        <v/>
      </c>
      <c r="AG228" s="55" t="str">
        <f t="shared" si="1231"/>
        <v/>
      </c>
      <c r="AH228" s="55" t="str">
        <f t="shared" si="1231"/>
        <v/>
      </c>
      <c r="AI228" s="55" t="str">
        <f t="shared" si="1231"/>
        <v/>
      </c>
      <c r="AJ228" s="55" t="str">
        <f t="shared" si="1231"/>
        <v/>
      </c>
      <c r="AK228" s="55" t="str">
        <f t="shared" si="1231"/>
        <v/>
      </c>
      <c r="AL228" s="55" t="str">
        <f t="shared" si="1231"/>
        <v/>
      </c>
      <c r="AM228" s="55" t="str">
        <f t="shared" si="1231"/>
        <v/>
      </c>
      <c r="AN228" s="55" t="str">
        <f t="shared" si="1231"/>
        <v/>
      </c>
      <c r="AO228" s="55" t="str">
        <f t="shared" si="1231"/>
        <v/>
      </c>
      <c r="AP228" s="55" t="str">
        <f t="shared" si="1231"/>
        <v/>
      </c>
      <c r="AQ228" s="55" t="str">
        <f t="shared" si="1231"/>
        <v/>
      </c>
      <c r="AR228" s="55" t="str">
        <f t="shared" si="1231"/>
        <v/>
      </c>
      <c r="AS228" s="55" t="str">
        <f t="shared" si="1231"/>
        <v/>
      </c>
      <c r="AT228" s="55" t="str">
        <f t="shared" si="1231"/>
        <v/>
      </c>
      <c r="AU228" s="55" t="str">
        <f t="shared" si="1231"/>
        <v/>
      </c>
      <c r="AV228" s="55" t="str">
        <f t="shared" si="1231"/>
        <v/>
      </c>
      <c r="AW228" s="55" t="str">
        <f t="shared" si="1231"/>
        <v/>
      </c>
      <c r="AX228" s="55" t="str">
        <f t="shared" si="1231"/>
        <v/>
      </c>
      <c r="AY228" s="55" t="str">
        <f t="shared" si="1231"/>
        <v/>
      </c>
      <c r="AZ228" s="55" t="str">
        <f t="shared" si="1231"/>
        <v/>
      </c>
      <c r="BA228" s="55" t="str">
        <f t="shared" si="1231"/>
        <v/>
      </c>
      <c r="BB228" s="55" t="str">
        <f t="shared" si="1231"/>
        <v/>
      </c>
      <c r="BC228" s="55" t="str">
        <f t="shared" si="1231"/>
        <v/>
      </c>
      <c r="BD228" s="55" t="str">
        <f t="shared" si="1231"/>
        <v/>
      </c>
      <c r="BE228" s="55" t="str">
        <f t="shared" si="1231"/>
        <v/>
      </c>
      <c r="BF228" s="55" t="str">
        <f t="shared" si="1231"/>
        <v/>
      </c>
      <c r="BG228" s="55" t="str">
        <f t="shared" si="1231"/>
        <v/>
      </c>
      <c r="BH228" s="55" t="str">
        <f t="shared" si="1231"/>
        <v/>
      </c>
      <c r="BI228" s="55" t="str">
        <f t="shared" si="1231"/>
        <v/>
      </c>
      <c r="BJ228" s="55" t="str">
        <f t="shared" si="1231"/>
        <v/>
      </c>
      <c r="BK228" s="55" t="str">
        <f t="shared" si="1231"/>
        <v/>
      </c>
      <c r="BL228" s="55" t="str">
        <f t="shared" si="1231"/>
        <v/>
      </c>
      <c r="BM228" s="55" t="str">
        <f t="shared" si="1231"/>
        <v/>
      </c>
      <c r="BN228" s="55" t="str">
        <f t="shared" si="1231"/>
        <v/>
      </c>
      <c r="BO228" s="55" t="str">
        <f t="shared" si="1231"/>
        <v/>
      </c>
      <c r="BP228" s="55" t="str">
        <f t="shared" si="1231"/>
        <v/>
      </c>
      <c r="BQ228" s="55" t="str">
        <f t="shared" ref="BQ228:CO228" si="1232">IFERROR(IF($Y$2="DAILY",BP228+1,""),"")</f>
        <v/>
      </c>
      <c r="BR228" s="55" t="str">
        <f t="shared" si="1232"/>
        <v/>
      </c>
      <c r="BS228" s="55" t="str">
        <f t="shared" si="1232"/>
        <v/>
      </c>
      <c r="BT228" s="55" t="str">
        <f t="shared" si="1232"/>
        <v/>
      </c>
      <c r="BU228" s="55" t="str">
        <f t="shared" si="1232"/>
        <v/>
      </c>
      <c r="BV228" s="55" t="str">
        <f t="shared" si="1232"/>
        <v/>
      </c>
      <c r="BW228" s="55" t="str">
        <f t="shared" si="1232"/>
        <v/>
      </c>
      <c r="BX228" s="55" t="str">
        <f t="shared" si="1232"/>
        <v/>
      </c>
      <c r="BY228" s="55" t="str">
        <f t="shared" si="1232"/>
        <v/>
      </c>
      <c r="BZ228" s="55" t="str">
        <f t="shared" si="1232"/>
        <v/>
      </c>
      <c r="CA228" s="55" t="str">
        <f t="shared" si="1232"/>
        <v/>
      </c>
      <c r="CB228" s="55" t="str">
        <f t="shared" si="1232"/>
        <v/>
      </c>
      <c r="CC228" s="55" t="str">
        <f t="shared" si="1232"/>
        <v/>
      </c>
      <c r="CD228" s="55" t="str">
        <f t="shared" si="1232"/>
        <v/>
      </c>
      <c r="CE228" s="55" t="str">
        <f t="shared" si="1232"/>
        <v/>
      </c>
      <c r="CF228" s="55" t="str">
        <f t="shared" si="1232"/>
        <v/>
      </c>
      <c r="CG228" s="55" t="str">
        <f t="shared" si="1232"/>
        <v/>
      </c>
      <c r="CH228" s="55" t="str">
        <f t="shared" si="1232"/>
        <v/>
      </c>
      <c r="CI228" s="55" t="str">
        <f t="shared" si="1232"/>
        <v/>
      </c>
      <c r="CJ228" s="55" t="str">
        <f t="shared" si="1232"/>
        <v/>
      </c>
      <c r="CK228" s="55" t="str">
        <f t="shared" si="1232"/>
        <v/>
      </c>
      <c r="CL228" s="55" t="str">
        <f t="shared" si="1232"/>
        <v/>
      </c>
      <c r="CM228" s="55" t="str">
        <f t="shared" si="1232"/>
        <v/>
      </c>
      <c r="CN228" s="55" t="str">
        <f t="shared" si="1232"/>
        <v/>
      </c>
      <c r="CO228" s="55" t="str">
        <f t="shared" si="1232"/>
        <v/>
      </c>
      <c r="CP228" s="56" t="str">
        <f>IFERROR(IF($Y$2="DAILY",DATE(B225,1,1)-WEEKDAY(DATE(B225,1,1))+52*7,DATE(CR228,1,1)-WEEKDAY(DATE(CR228,1,1))+52*7),"")</f>
        <v/>
      </c>
      <c r="CQ228" s="3"/>
      <c r="CR228" s="3" t="str">
        <f>B53</f>
        <v/>
      </c>
    </row>
    <row r="229" spans="1:96" ht="21" customHeight="1" x14ac:dyDescent="0.25">
      <c r="A229" s="48"/>
      <c r="B229" s="49"/>
      <c r="C229" s="58"/>
      <c r="D229" s="54" t="str">
        <f>IFERROR(IF($Y$2="DAILY",IF(AND(MONTH(DATE(B225,2,29))=2,WEEKDAY(DATE(B225,1,1))=7),DATE(B225,12,24),""),""),"")</f>
        <v/>
      </c>
      <c r="E229" s="55" t="str">
        <f>IFERROR(IF($Y$2="DAILY",IF(AND(MONTH(DATE(B225,2,29))=2,WEEKDAY(DATE(B225,1,1))=7),DATE(B225,12,25),""),""),"")</f>
        <v/>
      </c>
      <c r="F229" s="55" t="str">
        <f>IFERROR(IF($Y$2="DAILY",IF(AND(MONTH(DATE(B225,2,29))=2,WEEKDAY(DATE(B225,1,1))=7),DATE(B225,12,26),""),""),"")</f>
        <v/>
      </c>
      <c r="G229" s="55" t="str">
        <f>IFERROR(IF($Y$2="DAILY",IF(AND(MONTH(DATE(B225,2,29))=2,WEEKDAY(DATE(B225,1,1))=7),DATE(B225,12,27),""),""),"")</f>
        <v/>
      </c>
      <c r="H229" s="55" t="str">
        <f>IFERROR(IF($Y$2="DAILY",IF(AND(MONTH(DATE(B225,2,29))=2,WEEKDAY(DATE(B225,1,1))=7),DATE(B225,12,28),""),""),"")</f>
        <v/>
      </c>
      <c r="I229" s="55" t="str">
        <f>IFERROR(IF($Y$2="DAILY",IF(AND(MONTH(DATE(B225,2,29))=2,WEEKDAY(DATE(B225,1,1))=7),DATE(B225,12,29),""),""),"")</f>
        <v/>
      </c>
      <c r="J229" s="55" t="str">
        <f>IFERROR(IF($Y$2="DAILY",IF(AND(MONTH(DATE(B225,2,29))=2,WEEKDAY(DATE(B225,1,1))=7),DATE(B225,12,30),""),""),"")</f>
        <v/>
      </c>
      <c r="K229" s="55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56"/>
      <c r="CQ229" s="3"/>
      <c r="CR229" s="3" t="str">
        <f>B53</f>
        <v/>
      </c>
    </row>
    <row r="230" spans="1:96" ht="21" customHeight="1" x14ac:dyDescent="0.25">
      <c r="A230" s="48" t="str">
        <f>IFERROR(IF($Y$2="DAILY","43-44",""),"")</f>
        <v>43-44</v>
      </c>
      <c r="B230" s="49" t="str">
        <f>IFERROR(IF($Y$2="DAILY",$B$10+44,""),"")</f>
        <v/>
      </c>
      <c r="C230" s="57">
        <f t="shared" ref="C230" si="1233">IF($Y$2="DAILY",1,"")</f>
        <v>1</v>
      </c>
      <c r="D230" s="54" t="str">
        <f>IFERROR(IF($Y$2="DAILY",DATE(B230,1,1)-WEEKDAY(DATE(B230,1,1),1)+1,""),"")</f>
        <v/>
      </c>
      <c r="E230" s="55" t="str">
        <f>IFERROR(IF($Y$2="DAILY",DATE(B230,1,1)-WEEKDAY(DATE(B230,1,1),1)+2,""),"")</f>
        <v/>
      </c>
      <c r="F230" s="55" t="str">
        <f>IFERROR(IF($Y$2="DAILY",DATE(B230,1,1)-WEEKDAY(DATE(B230,1,1),1)+3,""),"")</f>
        <v/>
      </c>
      <c r="G230" s="55" t="str">
        <f>IFERROR(IF($Y$2="DAILY",DATE(B230,1,1)-WEEKDAY(DATE(B230,1,1),1)+4,""),"")</f>
        <v/>
      </c>
      <c r="H230" s="55" t="str">
        <f>IFERROR(IF($Y$2="DAILY",DATE(B230,1,1)-WEEKDAY(DATE(B230,1,1),1)+5,""),"")</f>
        <v/>
      </c>
      <c r="I230" s="55" t="str">
        <f>IFERROR(IF($Y$2="DAILY",DATE(B230,1,1)-WEEKDAY(DATE(B230,1,1),1)+6,""),"")</f>
        <v/>
      </c>
      <c r="J230" s="55" t="str">
        <f>IFERROR(IF($Y$2="DAILY",DATE(B230,1,1)-WEEKDAY(DATE(B230,1,1),1)+7,""),"")</f>
        <v/>
      </c>
      <c r="K230" s="55" t="str">
        <f t="shared" ref="K230:BV230" si="1234">IFERROR(IF($Y$2="DAILY",J230+1,""),"")</f>
        <v/>
      </c>
      <c r="L230" s="55" t="str">
        <f t="shared" si="1234"/>
        <v/>
      </c>
      <c r="M230" s="55" t="str">
        <f t="shared" si="1234"/>
        <v/>
      </c>
      <c r="N230" s="55" t="str">
        <f t="shared" si="1234"/>
        <v/>
      </c>
      <c r="O230" s="55" t="str">
        <f t="shared" si="1234"/>
        <v/>
      </c>
      <c r="P230" s="55" t="str">
        <f t="shared" si="1234"/>
        <v/>
      </c>
      <c r="Q230" s="55" t="str">
        <f t="shared" si="1234"/>
        <v/>
      </c>
      <c r="R230" s="55" t="str">
        <f t="shared" si="1234"/>
        <v/>
      </c>
      <c r="S230" s="55" t="str">
        <f t="shared" si="1234"/>
        <v/>
      </c>
      <c r="T230" s="55" t="str">
        <f t="shared" si="1234"/>
        <v/>
      </c>
      <c r="U230" s="55" t="str">
        <f t="shared" si="1234"/>
        <v/>
      </c>
      <c r="V230" s="55" t="str">
        <f t="shared" si="1234"/>
        <v/>
      </c>
      <c r="W230" s="55" t="str">
        <f t="shared" si="1234"/>
        <v/>
      </c>
      <c r="X230" s="55" t="str">
        <f t="shared" si="1234"/>
        <v/>
      </c>
      <c r="Y230" s="55" t="str">
        <f t="shared" si="1234"/>
        <v/>
      </c>
      <c r="Z230" s="55" t="str">
        <f t="shared" si="1234"/>
        <v/>
      </c>
      <c r="AA230" s="55" t="str">
        <f t="shared" si="1234"/>
        <v/>
      </c>
      <c r="AB230" s="55" t="str">
        <f t="shared" si="1234"/>
        <v/>
      </c>
      <c r="AC230" s="55" t="str">
        <f t="shared" si="1234"/>
        <v/>
      </c>
      <c r="AD230" s="55" t="str">
        <f t="shared" si="1234"/>
        <v/>
      </c>
      <c r="AE230" s="55" t="str">
        <f t="shared" si="1234"/>
        <v/>
      </c>
      <c r="AF230" s="55" t="str">
        <f t="shared" si="1234"/>
        <v/>
      </c>
      <c r="AG230" s="55" t="str">
        <f t="shared" si="1234"/>
        <v/>
      </c>
      <c r="AH230" s="55" t="str">
        <f t="shared" si="1234"/>
        <v/>
      </c>
      <c r="AI230" s="55" t="str">
        <f t="shared" si="1234"/>
        <v/>
      </c>
      <c r="AJ230" s="55" t="str">
        <f t="shared" si="1234"/>
        <v/>
      </c>
      <c r="AK230" s="55" t="str">
        <f t="shared" si="1234"/>
        <v/>
      </c>
      <c r="AL230" s="55" t="str">
        <f t="shared" si="1234"/>
        <v/>
      </c>
      <c r="AM230" s="55" t="str">
        <f t="shared" si="1234"/>
        <v/>
      </c>
      <c r="AN230" s="55" t="str">
        <f t="shared" si="1234"/>
        <v/>
      </c>
      <c r="AO230" s="55" t="str">
        <f t="shared" si="1234"/>
        <v/>
      </c>
      <c r="AP230" s="55" t="str">
        <f t="shared" si="1234"/>
        <v/>
      </c>
      <c r="AQ230" s="55" t="str">
        <f t="shared" si="1234"/>
        <v/>
      </c>
      <c r="AR230" s="55" t="str">
        <f t="shared" si="1234"/>
        <v/>
      </c>
      <c r="AS230" s="55" t="str">
        <f t="shared" si="1234"/>
        <v/>
      </c>
      <c r="AT230" s="55" t="str">
        <f t="shared" si="1234"/>
        <v/>
      </c>
      <c r="AU230" s="55" t="str">
        <f t="shared" si="1234"/>
        <v/>
      </c>
      <c r="AV230" s="55" t="str">
        <f t="shared" si="1234"/>
        <v/>
      </c>
      <c r="AW230" s="55" t="str">
        <f t="shared" si="1234"/>
        <v/>
      </c>
      <c r="AX230" s="55" t="str">
        <f t="shared" si="1234"/>
        <v/>
      </c>
      <c r="AY230" s="55" t="str">
        <f t="shared" si="1234"/>
        <v/>
      </c>
      <c r="AZ230" s="55" t="str">
        <f t="shared" si="1234"/>
        <v/>
      </c>
      <c r="BA230" s="55" t="str">
        <f t="shared" si="1234"/>
        <v/>
      </c>
      <c r="BB230" s="55" t="str">
        <f t="shared" si="1234"/>
        <v/>
      </c>
      <c r="BC230" s="55" t="str">
        <f t="shared" si="1234"/>
        <v/>
      </c>
      <c r="BD230" s="55" t="str">
        <f t="shared" si="1234"/>
        <v/>
      </c>
      <c r="BE230" s="55" t="str">
        <f t="shared" si="1234"/>
        <v/>
      </c>
      <c r="BF230" s="55" t="str">
        <f t="shared" si="1234"/>
        <v/>
      </c>
      <c r="BG230" s="55" t="str">
        <f t="shared" si="1234"/>
        <v/>
      </c>
      <c r="BH230" s="55" t="str">
        <f t="shared" si="1234"/>
        <v/>
      </c>
      <c r="BI230" s="55" t="str">
        <f t="shared" si="1234"/>
        <v/>
      </c>
      <c r="BJ230" s="55" t="str">
        <f t="shared" si="1234"/>
        <v/>
      </c>
      <c r="BK230" s="55" t="str">
        <f t="shared" si="1234"/>
        <v/>
      </c>
      <c r="BL230" s="55" t="str">
        <f t="shared" si="1234"/>
        <v/>
      </c>
      <c r="BM230" s="55" t="str">
        <f t="shared" si="1234"/>
        <v/>
      </c>
      <c r="BN230" s="55" t="str">
        <f t="shared" si="1234"/>
        <v/>
      </c>
      <c r="BO230" s="55" t="str">
        <f t="shared" si="1234"/>
        <v/>
      </c>
      <c r="BP230" s="55" t="str">
        <f t="shared" si="1234"/>
        <v/>
      </c>
      <c r="BQ230" s="55" t="str">
        <f t="shared" si="1234"/>
        <v/>
      </c>
      <c r="BR230" s="55" t="str">
        <f t="shared" si="1234"/>
        <v/>
      </c>
      <c r="BS230" s="55" t="str">
        <f t="shared" si="1234"/>
        <v/>
      </c>
      <c r="BT230" s="55" t="str">
        <f t="shared" si="1234"/>
        <v/>
      </c>
      <c r="BU230" s="55" t="str">
        <f t="shared" si="1234"/>
        <v/>
      </c>
      <c r="BV230" s="55" t="str">
        <f t="shared" si="1234"/>
        <v/>
      </c>
      <c r="BW230" s="55" t="str">
        <f t="shared" ref="BW230:CO230" si="1235">IFERROR(IF($Y$2="DAILY",BV230+1,""),"")</f>
        <v/>
      </c>
      <c r="BX230" s="55" t="str">
        <f t="shared" si="1235"/>
        <v/>
      </c>
      <c r="BY230" s="55" t="str">
        <f t="shared" si="1235"/>
        <v/>
      </c>
      <c r="BZ230" s="55" t="str">
        <f t="shared" si="1235"/>
        <v/>
      </c>
      <c r="CA230" s="55" t="str">
        <f t="shared" si="1235"/>
        <v/>
      </c>
      <c r="CB230" s="55" t="str">
        <f t="shared" si="1235"/>
        <v/>
      </c>
      <c r="CC230" s="55" t="str">
        <f t="shared" si="1235"/>
        <v/>
      </c>
      <c r="CD230" s="55" t="str">
        <f t="shared" si="1235"/>
        <v/>
      </c>
      <c r="CE230" s="55" t="str">
        <f t="shared" si="1235"/>
        <v/>
      </c>
      <c r="CF230" s="55" t="str">
        <f t="shared" si="1235"/>
        <v/>
      </c>
      <c r="CG230" s="55" t="str">
        <f t="shared" si="1235"/>
        <v/>
      </c>
      <c r="CH230" s="55" t="str">
        <f t="shared" si="1235"/>
        <v/>
      </c>
      <c r="CI230" s="55" t="str">
        <f t="shared" si="1235"/>
        <v/>
      </c>
      <c r="CJ230" s="55" t="str">
        <f t="shared" si="1235"/>
        <v/>
      </c>
      <c r="CK230" s="55" t="str">
        <f t="shared" si="1235"/>
        <v/>
      </c>
      <c r="CL230" s="55" t="str">
        <f t="shared" si="1235"/>
        <v/>
      </c>
      <c r="CM230" s="55" t="str">
        <f t="shared" si="1235"/>
        <v/>
      </c>
      <c r="CN230" s="55" t="str">
        <f t="shared" si="1235"/>
        <v/>
      </c>
      <c r="CO230" s="55" t="str">
        <f t="shared" si="1235"/>
        <v/>
      </c>
      <c r="CP230" s="56" t="str">
        <f>IFERROR(IF($Y$2="DAILY",DATE(B230,1,1)-WEEKDAY(DATE(B230,1,1))+13*7,DATE(CR230,1,1)-WEEKDAY(DATE(CR230,1,1))+13*7),"")</f>
        <v/>
      </c>
      <c r="CQ230" s="3"/>
      <c r="CR230" s="3" t="str">
        <f>B54</f>
        <v/>
      </c>
    </row>
    <row r="231" spans="1:96" ht="21" customHeight="1" x14ac:dyDescent="0.25">
      <c r="A231" s="48"/>
      <c r="B231" s="61"/>
      <c r="C231" s="57">
        <f t="shared" ref="C231" si="1236">IF($Y$2="DAILY",2,"")</f>
        <v>2</v>
      </c>
      <c r="D231" s="54" t="str">
        <f t="shared" ref="D231:D233" si="1237">IFERROR(IF($Y$2="DAILY",CP230+1,""),"")</f>
        <v/>
      </c>
      <c r="E231" s="55" t="str">
        <f t="shared" ref="E231:BP231" si="1238">IFERROR(IF($Y$2="DAILY",D231+1,""),"")</f>
        <v/>
      </c>
      <c r="F231" s="55" t="str">
        <f t="shared" si="1238"/>
        <v/>
      </c>
      <c r="G231" s="55" t="str">
        <f t="shared" si="1238"/>
        <v/>
      </c>
      <c r="H231" s="55" t="str">
        <f t="shared" si="1238"/>
        <v/>
      </c>
      <c r="I231" s="55" t="str">
        <f t="shared" si="1238"/>
        <v/>
      </c>
      <c r="J231" s="55" t="str">
        <f t="shared" si="1238"/>
        <v/>
      </c>
      <c r="K231" s="55" t="str">
        <f t="shared" si="1238"/>
        <v/>
      </c>
      <c r="L231" s="55" t="str">
        <f t="shared" si="1238"/>
        <v/>
      </c>
      <c r="M231" s="55" t="str">
        <f t="shared" si="1238"/>
        <v/>
      </c>
      <c r="N231" s="55" t="str">
        <f t="shared" si="1238"/>
        <v/>
      </c>
      <c r="O231" s="55" t="str">
        <f t="shared" si="1238"/>
        <v/>
      </c>
      <c r="P231" s="55" t="str">
        <f t="shared" si="1238"/>
        <v/>
      </c>
      <c r="Q231" s="55" t="str">
        <f t="shared" si="1238"/>
        <v/>
      </c>
      <c r="R231" s="55" t="str">
        <f t="shared" si="1238"/>
        <v/>
      </c>
      <c r="S231" s="55" t="str">
        <f t="shared" si="1238"/>
        <v/>
      </c>
      <c r="T231" s="55" t="str">
        <f t="shared" si="1238"/>
        <v/>
      </c>
      <c r="U231" s="55" t="str">
        <f t="shared" si="1238"/>
        <v/>
      </c>
      <c r="V231" s="55" t="str">
        <f t="shared" si="1238"/>
        <v/>
      </c>
      <c r="W231" s="55" t="str">
        <f t="shared" si="1238"/>
        <v/>
      </c>
      <c r="X231" s="55" t="str">
        <f t="shared" si="1238"/>
        <v/>
      </c>
      <c r="Y231" s="55" t="str">
        <f t="shared" si="1238"/>
        <v/>
      </c>
      <c r="Z231" s="55" t="str">
        <f t="shared" si="1238"/>
        <v/>
      </c>
      <c r="AA231" s="55" t="str">
        <f t="shared" si="1238"/>
        <v/>
      </c>
      <c r="AB231" s="55" t="str">
        <f t="shared" si="1238"/>
        <v/>
      </c>
      <c r="AC231" s="55" t="str">
        <f t="shared" si="1238"/>
        <v/>
      </c>
      <c r="AD231" s="55" t="str">
        <f t="shared" si="1238"/>
        <v/>
      </c>
      <c r="AE231" s="55" t="str">
        <f t="shared" si="1238"/>
        <v/>
      </c>
      <c r="AF231" s="55" t="str">
        <f t="shared" si="1238"/>
        <v/>
      </c>
      <c r="AG231" s="55" t="str">
        <f t="shared" si="1238"/>
        <v/>
      </c>
      <c r="AH231" s="55" t="str">
        <f t="shared" si="1238"/>
        <v/>
      </c>
      <c r="AI231" s="55" t="str">
        <f t="shared" si="1238"/>
        <v/>
      </c>
      <c r="AJ231" s="55" t="str">
        <f t="shared" si="1238"/>
        <v/>
      </c>
      <c r="AK231" s="55" t="str">
        <f t="shared" si="1238"/>
        <v/>
      </c>
      <c r="AL231" s="55" t="str">
        <f t="shared" si="1238"/>
        <v/>
      </c>
      <c r="AM231" s="55" t="str">
        <f t="shared" si="1238"/>
        <v/>
      </c>
      <c r="AN231" s="55" t="str">
        <f t="shared" si="1238"/>
        <v/>
      </c>
      <c r="AO231" s="55" t="str">
        <f t="shared" si="1238"/>
        <v/>
      </c>
      <c r="AP231" s="55" t="str">
        <f t="shared" si="1238"/>
        <v/>
      </c>
      <c r="AQ231" s="55" t="str">
        <f t="shared" si="1238"/>
        <v/>
      </c>
      <c r="AR231" s="55" t="str">
        <f t="shared" si="1238"/>
        <v/>
      </c>
      <c r="AS231" s="55" t="str">
        <f t="shared" si="1238"/>
        <v/>
      </c>
      <c r="AT231" s="55" t="str">
        <f t="shared" si="1238"/>
        <v/>
      </c>
      <c r="AU231" s="55" t="str">
        <f t="shared" si="1238"/>
        <v/>
      </c>
      <c r="AV231" s="55" t="str">
        <f t="shared" si="1238"/>
        <v/>
      </c>
      <c r="AW231" s="55" t="str">
        <f t="shared" si="1238"/>
        <v/>
      </c>
      <c r="AX231" s="55" t="str">
        <f t="shared" si="1238"/>
        <v/>
      </c>
      <c r="AY231" s="55" t="str">
        <f t="shared" si="1238"/>
        <v/>
      </c>
      <c r="AZ231" s="55" t="str">
        <f t="shared" si="1238"/>
        <v/>
      </c>
      <c r="BA231" s="55" t="str">
        <f t="shared" si="1238"/>
        <v/>
      </c>
      <c r="BB231" s="55" t="str">
        <f t="shared" si="1238"/>
        <v/>
      </c>
      <c r="BC231" s="55" t="str">
        <f t="shared" si="1238"/>
        <v/>
      </c>
      <c r="BD231" s="55" t="str">
        <f t="shared" si="1238"/>
        <v/>
      </c>
      <c r="BE231" s="55" t="str">
        <f t="shared" si="1238"/>
        <v/>
      </c>
      <c r="BF231" s="55" t="str">
        <f t="shared" si="1238"/>
        <v/>
      </c>
      <c r="BG231" s="55" t="str">
        <f t="shared" si="1238"/>
        <v/>
      </c>
      <c r="BH231" s="55" t="str">
        <f t="shared" si="1238"/>
        <v/>
      </c>
      <c r="BI231" s="55" t="str">
        <f t="shared" si="1238"/>
        <v/>
      </c>
      <c r="BJ231" s="55" t="str">
        <f t="shared" si="1238"/>
        <v/>
      </c>
      <c r="BK231" s="55" t="str">
        <f t="shared" si="1238"/>
        <v/>
      </c>
      <c r="BL231" s="55" t="str">
        <f t="shared" si="1238"/>
        <v/>
      </c>
      <c r="BM231" s="55" t="str">
        <f t="shared" si="1238"/>
        <v/>
      </c>
      <c r="BN231" s="55" t="str">
        <f t="shared" si="1238"/>
        <v/>
      </c>
      <c r="BO231" s="55" t="str">
        <f t="shared" si="1238"/>
        <v/>
      </c>
      <c r="BP231" s="55" t="str">
        <f t="shared" si="1238"/>
        <v/>
      </c>
      <c r="BQ231" s="55" t="str">
        <f t="shared" ref="BQ231:CO231" si="1239">IFERROR(IF($Y$2="DAILY",BP231+1,""),"")</f>
        <v/>
      </c>
      <c r="BR231" s="55" t="str">
        <f t="shared" si="1239"/>
        <v/>
      </c>
      <c r="BS231" s="55" t="str">
        <f t="shared" si="1239"/>
        <v/>
      </c>
      <c r="BT231" s="55" t="str">
        <f t="shared" si="1239"/>
        <v/>
      </c>
      <c r="BU231" s="55" t="str">
        <f t="shared" si="1239"/>
        <v/>
      </c>
      <c r="BV231" s="55" t="str">
        <f t="shared" si="1239"/>
        <v/>
      </c>
      <c r="BW231" s="55" t="str">
        <f t="shared" si="1239"/>
        <v/>
      </c>
      <c r="BX231" s="55" t="str">
        <f t="shared" si="1239"/>
        <v/>
      </c>
      <c r="BY231" s="55" t="str">
        <f t="shared" si="1239"/>
        <v/>
      </c>
      <c r="BZ231" s="55" t="str">
        <f t="shared" si="1239"/>
        <v/>
      </c>
      <c r="CA231" s="55" t="str">
        <f t="shared" si="1239"/>
        <v/>
      </c>
      <c r="CB231" s="55" t="str">
        <f t="shared" si="1239"/>
        <v/>
      </c>
      <c r="CC231" s="55" t="str">
        <f t="shared" si="1239"/>
        <v/>
      </c>
      <c r="CD231" s="55" t="str">
        <f t="shared" si="1239"/>
        <v/>
      </c>
      <c r="CE231" s="55" t="str">
        <f t="shared" si="1239"/>
        <v/>
      </c>
      <c r="CF231" s="55" t="str">
        <f t="shared" si="1239"/>
        <v/>
      </c>
      <c r="CG231" s="55" t="str">
        <f t="shared" si="1239"/>
        <v/>
      </c>
      <c r="CH231" s="55" t="str">
        <f t="shared" si="1239"/>
        <v/>
      </c>
      <c r="CI231" s="55" t="str">
        <f t="shared" si="1239"/>
        <v/>
      </c>
      <c r="CJ231" s="55" t="str">
        <f t="shared" si="1239"/>
        <v/>
      </c>
      <c r="CK231" s="55" t="str">
        <f t="shared" si="1239"/>
        <v/>
      </c>
      <c r="CL231" s="55" t="str">
        <f t="shared" si="1239"/>
        <v/>
      </c>
      <c r="CM231" s="55" t="str">
        <f t="shared" si="1239"/>
        <v/>
      </c>
      <c r="CN231" s="55" t="str">
        <f t="shared" si="1239"/>
        <v/>
      </c>
      <c r="CO231" s="55" t="str">
        <f t="shared" si="1239"/>
        <v/>
      </c>
      <c r="CP231" s="56" t="str">
        <f>IFERROR(IF($Y$2="DAILY",DATE(B230,1,1)-WEEKDAY(DATE(B230,1,1))+26*7,DATE(CR231,1,1)-WEEKDAY(DATE(CR231,1,1))+26*7),"")</f>
        <v/>
      </c>
      <c r="CQ231" s="3"/>
      <c r="CR231" s="3" t="str">
        <f>B54</f>
        <v/>
      </c>
    </row>
    <row r="232" spans="1:96" ht="21" customHeight="1" x14ac:dyDescent="0.25">
      <c r="A232" s="48"/>
      <c r="B232" s="49"/>
      <c r="C232" s="57">
        <f t="shared" ref="C232" si="1240">IF($Y$2="DAILY",3,"")</f>
        <v>3</v>
      </c>
      <c r="D232" s="54" t="str">
        <f t="shared" si="1237"/>
        <v/>
      </c>
      <c r="E232" s="55" t="str">
        <f t="shared" ref="E232:BP232" si="1241">IFERROR(IF($Y$2="DAILY",D232+1,""),"")</f>
        <v/>
      </c>
      <c r="F232" s="55" t="str">
        <f t="shared" si="1241"/>
        <v/>
      </c>
      <c r="G232" s="55" t="str">
        <f t="shared" si="1241"/>
        <v/>
      </c>
      <c r="H232" s="55" t="str">
        <f t="shared" si="1241"/>
        <v/>
      </c>
      <c r="I232" s="55" t="str">
        <f t="shared" si="1241"/>
        <v/>
      </c>
      <c r="J232" s="55" t="str">
        <f t="shared" si="1241"/>
        <v/>
      </c>
      <c r="K232" s="55" t="str">
        <f t="shared" si="1241"/>
        <v/>
      </c>
      <c r="L232" s="55" t="str">
        <f t="shared" si="1241"/>
        <v/>
      </c>
      <c r="M232" s="55" t="str">
        <f t="shared" si="1241"/>
        <v/>
      </c>
      <c r="N232" s="55" t="str">
        <f t="shared" si="1241"/>
        <v/>
      </c>
      <c r="O232" s="55" t="str">
        <f t="shared" si="1241"/>
        <v/>
      </c>
      <c r="P232" s="55" t="str">
        <f t="shared" si="1241"/>
        <v/>
      </c>
      <c r="Q232" s="55" t="str">
        <f t="shared" si="1241"/>
        <v/>
      </c>
      <c r="R232" s="55" t="str">
        <f t="shared" si="1241"/>
        <v/>
      </c>
      <c r="S232" s="55" t="str">
        <f t="shared" si="1241"/>
        <v/>
      </c>
      <c r="T232" s="55" t="str">
        <f t="shared" si="1241"/>
        <v/>
      </c>
      <c r="U232" s="55" t="str">
        <f t="shared" si="1241"/>
        <v/>
      </c>
      <c r="V232" s="55" t="str">
        <f t="shared" si="1241"/>
        <v/>
      </c>
      <c r="W232" s="55" t="str">
        <f t="shared" si="1241"/>
        <v/>
      </c>
      <c r="X232" s="55" t="str">
        <f t="shared" si="1241"/>
        <v/>
      </c>
      <c r="Y232" s="55" t="str">
        <f t="shared" si="1241"/>
        <v/>
      </c>
      <c r="Z232" s="55" t="str">
        <f t="shared" si="1241"/>
        <v/>
      </c>
      <c r="AA232" s="55" t="str">
        <f t="shared" si="1241"/>
        <v/>
      </c>
      <c r="AB232" s="55" t="str">
        <f t="shared" si="1241"/>
        <v/>
      </c>
      <c r="AC232" s="55" t="str">
        <f t="shared" si="1241"/>
        <v/>
      </c>
      <c r="AD232" s="55" t="str">
        <f t="shared" si="1241"/>
        <v/>
      </c>
      <c r="AE232" s="55" t="str">
        <f t="shared" si="1241"/>
        <v/>
      </c>
      <c r="AF232" s="55" t="str">
        <f t="shared" si="1241"/>
        <v/>
      </c>
      <c r="AG232" s="55" t="str">
        <f t="shared" si="1241"/>
        <v/>
      </c>
      <c r="AH232" s="55" t="str">
        <f t="shared" si="1241"/>
        <v/>
      </c>
      <c r="AI232" s="55" t="str">
        <f t="shared" si="1241"/>
        <v/>
      </c>
      <c r="AJ232" s="55" t="str">
        <f t="shared" si="1241"/>
        <v/>
      </c>
      <c r="AK232" s="55" t="str">
        <f t="shared" si="1241"/>
        <v/>
      </c>
      <c r="AL232" s="55" t="str">
        <f t="shared" si="1241"/>
        <v/>
      </c>
      <c r="AM232" s="55" t="str">
        <f t="shared" si="1241"/>
        <v/>
      </c>
      <c r="AN232" s="55" t="str">
        <f t="shared" si="1241"/>
        <v/>
      </c>
      <c r="AO232" s="55" t="str">
        <f t="shared" si="1241"/>
        <v/>
      </c>
      <c r="AP232" s="55" t="str">
        <f t="shared" si="1241"/>
        <v/>
      </c>
      <c r="AQ232" s="55" t="str">
        <f t="shared" si="1241"/>
        <v/>
      </c>
      <c r="AR232" s="55" t="str">
        <f t="shared" si="1241"/>
        <v/>
      </c>
      <c r="AS232" s="55" t="str">
        <f t="shared" si="1241"/>
        <v/>
      </c>
      <c r="AT232" s="55" t="str">
        <f t="shared" si="1241"/>
        <v/>
      </c>
      <c r="AU232" s="55" t="str">
        <f t="shared" si="1241"/>
        <v/>
      </c>
      <c r="AV232" s="55" t="str">
        <f t="shared" si="1241"/>
        <v/>
      </c>
      <c r="AW232" s="55" t="str">
        <f t="shared" si="1241"/>
        <v/>
      </c>
      <c r="AX232" s="55" t="str">
        <f t="shared" si="1241"/>
        <v/>
      </c>
      <c r="AY232" s="55" t="str">
        <f t="shared" si="1241"/>
        <v/>
      </c>
      <c r="AZ232" s="55" t="str">
        <f t="shared" si="1241"/>
        <v/>
      </c>
      <c r="BA232" s="55" t="str">
        <f t="shared" si="1241"/>
        <v/>
      </c>
      <c r="BB232" s="55" t="str">
        <f t="shared" si="1241"/>
        <v/>
      </c>
      <c r="BC232" s="55" t="str">
        <f t="shared" si="1241"/>
        <v/>
      </c>
      <c r="BD232" s="55" t="str">
        <f t="shared" si="1241"/>
        <v/>
      </c>
      <c r="BE232" s="55" t="str">
        <f t="shared" si="1241"/>
        <v/>
      </c>
      <c r="BF232" s="55" t="str">
        <f t="shared" si="1241"/>
        <v/>
      </c>
      <c r="BG232" s="55" t="str">
        <f t="shared" si="1241"/>
        <v/>
      </c>
      <c r="BH232" s="55" t="str">
        <f t="shared" si="1241"/>
        <v/>
      </c>
      <c r="BI232" s="55" t="str">
        <f t="shared" si="1241"/>
        <v/>
      </c>
      <c r="BJ232" s="55" t="str">
        <f t="shared" si="1241"/>
        <v/>
      </c>
      <c r="BK232" s="55" t="str">
        <f t="shared" si="1241"/>
        <v/>
      </c>
      <c r="BL232" s="55" t="str">
        <f t="shared" si="1241"/>
        <v/>
      </c>
      <c r="BM232" s="55" t="str">
        <f t="shared" si="1241"/>
        <v/>
      </c>
      <c r="BN232" s="55" t="str">
        <f t="shared" si="1241"/>
        <v/>
      </c>
      <c r="BO232" s="55" t="str">
        <f t="shared" si="1241"/>
        <v/>
      </c>
      <c r="BP232" s="55" t="str">
        <f t="shared" si="1241"/>
        <v/>
      </c>
      <c r="BQ232" s="55" t="str">
        <f t="shared" ref="BQ232:CO232" si="1242">IFERROR(IF($Y$2="DAILY",BP232+1,""),"")</f>
        <v/>
      </c>
      <c r="BR232" s="55" t="str">
        <f t="shared" si="1242"/>
        <v/>
      </c>
      <c r="BS232" s="55" t="str">
        <f t="shared" si="1242"/>
        <v/>
      </c>
      <c r="BT232" s="55" t="str">
        <f t="shared" si="1242"/>
        <v/>
      </c>
      <c r="BU232" s="55" t="str">
        <f t="shared" si="1242"/>
        <v/>
      </c>
      <c r="BV232" s="55" t="str">
        <f t="shared" si="1242"/>
        <v/>
      </c>
      <c r="BW232" s="55" t="str">
        <f t="shared" si="1242"/>
        <v/>
      </c>
      <c r="BX232" s="55" t="str">
        <f t="shared" si="1242"/>
        <v/>
      </c>
      <c r="BY232" s="55" t="str">
        <f t="shared" si="1242"/>
        <v/>
      </c>
      <c r="BZ232" s="55" t="str">
        <f t="shared" si="1242"/>
        <v/>
      </c>
      <c r="CA232" s="55" t="str">
        <f t="shared" si="1242"/>
        <v/>
      </c>
      <c r="CB232" s="55" t="str">
        <f t="shared" si="1242"/>
        <v/>
      </c>
      <c r="CC232" s="55" t="str">
        <f t="shared" si="1242"/>
        <v/>
      </c>
      <c r="CD232" s="55" t="str">
        <f t="shared" si="1242"/>
        <v/>
      </c>
      <c r="CE232" s="55" t="str">
        <f t="shared" si="1242"/>
        <v/>
      </c>
      <c r="CF232" s="55" t="str">
        <f t="shared" si="1242"/>
        <v/>
      </c>
      <c r="CG232" s="55" t="str">
        <f t="shared" si="1242"/>
        <v/>
      </c>
      <c r="CH232" s="55" t="str">
        <f t="shared" si="1242"/>
        <v/>
      </c>
      <c r="CI232" s="55" t="str">
        <f t="shared" si="1242"/>
        <v/>
      </c>
      <c r="CJ232" s="55" t="str">
        <f t="shared" si="1242"/>
        <v/>
      </c>
      <c r="CK232" s="55" t="str">
        <f t="shared" si="1242"/>
        <v/>
      </c>
      <c r="CL232" s="55" t="str">
        <f t="shared" si="1242"/>
        <v/>
      </c>
      <c r="CM232" s="55" t="str">
        <f t="shared" si="1242"/>
        <v/>
      </c>
      <c r="CN232" s="55" t="str">
        <f t="shared" si="1242"/>
        <v/>
      </c>
      <c r="CO232" s="55" t="str">
        <f t="shared" si="1242"/>
        <v/>
      </c>
      <c r="CP232" s="56" t="str">
        <f>IFERROR(IF($Y$2="DAILY",DATE(B230,1,1)-WEEKDAY(DATE(B230,1,1))+39*7,DATE(CR232,1,1)-WEEKDAY(DATE(CR232,1,1))+39*7),"")</f>
        <v/>
      </c>
      <c r="CQ232" s="3"/>
      <c r="CR232" s="3" t="str">
        <f>B54</f>
        <v/>
      </c>
    </row>
    <row r="233" spans="1:96" ht="21" customHeight="1" x14ac:dyDescent="0.25">
      <c r="A233" s="48"/>
      <c r="B233" s="49"/>
      <c r="C233" s="57">
        <f t="shared" ref="C233" si="1243">IF($Y$2="DAILY",4,"")</f>
        <v>4</v>
      </c>
      <c r="D233" s="54" t="str">
        <f t="shared" si="1237"/>
        <v/>
      </c>
      <c r="E233" s="55" t="str">
        <f t="shared" ref="E233:BP233" si="1244">IFERROR(IF($Y$2="DAILY",D233+1,""),"")</f>
        <v/>
      </c>
      <c r="F233" s="55" t="str">
        <f t="shared" si="1244"/>
        <v/>
      </c>
      <c r="G233" s="55" t="str">
        <f t="shared" si="1244"/>
        <v/>
      </c>
      <c r="H233" s="55" t="str">
        <f t="shared" si="1244"/>
        <v/>
      </c>
      <c r="I233" s="55" t="str">
        <f t="shared" si="1244"/>
        <v/>
      </c>
      <c r="J233" s="55" t="str">
        <f t="shared" si="1244"/>
        <v/>
      </c>
      <c r="K233" s="55" t="str">
        <f t="shared" si="1244"/>
        <v/>
      </c>
      <c r="L233" s="55" t="str">
        <f t="shared" si="1244"/>
        <v/>
      </c>
      <c r="M233" s="55" t="str">
        <f t="shared" si="1244"/>
        <v/>
      </c>
      <c r="N233" s="55" t="str">
        <f t="shared" si="1244"/>
        <v/>
      </c>
      <c r="O233" s="55" t="str">
        <f t="shared" si="1244"/>
        <v/>
      </c>
      <c r="P233" s="55" t="str">
        <f t="shared" si="1244"/>
        <v/>
      </c>
      <c r="Q233" s="55" t="str">
        <f t="shared" si="1244"/>
        <v/>
      </c>
      <c r="R233" s="55" t="str">
        <f t="shared" si="1244"/>
        <v/>
      </c>
      <c r="S233" s="55" t="str">
        <f t="shared" si="1244"/>
        <v/>
      </c>
      <c r="T233" s="55" t="str">
        <f t="shared" si="1244"/>
        <v/>
      </c>
      <c r="U233" s="55" t="str">
        <f t="shared" si="1244"/>
        <v/>
      </c>
      <c r="V233" s="55" t="str">
        <f t="shared" si="1244"/>
        <v/>
      </c>
      <c r="W233" s="55" t="str">
        <f t="shared" si="1244"/>
        <v/>
      </c>
      <c r="X233" s="55" t="str">
        <f t="shared" si="1244"/>
        <v/>
      </c>
      <c r="Y233" s="55" t="str">
        <f t="shared" si="1244"/>
        <v/>
      </c>
      <c r="Z233" s="55" t="str">
        <f t="shared" si="1244"/>
        <v/>
      </c>
      <c r="AA233" s="55" t="str">
        <f t="shared" si="1244"/>
        <v/>
      </c>
      <c r="AB233" s="55" t="str">
        <f t="shared" si="1244"/>
        <v/>
      </c>
      <c r="AC233" s="55" t="str">
        <f t="shared" si="1244"/>
        <v/>
      </c>
      <c r="AD233" s="55" t="str">
        <f t="shared" si="1244"/>
        <v/>
      </c>
      <c r="AE233" s="55" t="str">
        <f t="shared" si="1244"/>
        <v/>
      </c>
      <c r="AF233" s="55" t="str">
        <f t="shared" si="1244"/>
        <v/>
      </c>
      <c r="AG233" s="55" t="str">
        <f t="shared" si="1244"/>
        <v/>
      </c>
      <c r="AH233" s="55" t="str">
        <f t="shared" si="1244"/>
        <v/>
      </c>
      <c r="AI233" s="55" t="str">
        <f t="shared" si="1244"/>
        <v/>
      </c>
      <c r="AJ233" s="55" t="str">
        <f t="shared" si="1244"/>
        <v/>
      </c>
      <c r="AK233" s="55" t="str">
        <f t="shared" si="1244"/>
        <v/>
      </c>
      <c r="AL233" s="55" t="str">
        <f t="shared" si="1244"/>
        <v/>
      </c>
      <c r="AM233" s="55" t="str">
        <f t="shared" si="1244"/>
        <v/>
      </c>
      <c r="AN233" s="55" t="str">
        <f t="shared" si="1244"/>
        <v/>
      </c>
      <c r="AO233" s="55" t="str">
        <f t="shared" si="1244"/>
        <v/>
      </c>
      <c r="AP233" s="55" t="str">
        <f t="shared" si="1244"/>
        <v/>
      </c>
      <c r="AQ233" s="55" t="str">
        <f t="shared" si="1244"/>
        <v/>
      </c>
      <c r="AR233" s="55" t="str">
        <f t="shared" si="1244"/>
        <v/>
      </c>
      <c r="AS233" s="55" t="str">
        <f t="shared" si="1244"/>
        <v/>
      </c>
      <c r="AT233" s="55" t="str">
        <f t="shared" si="1244"/>
        <v/>
      </c>
      <c r="AU233" s="55" t="str">
        <f t="shared" si="1244"/>
        <v/>
      </c>
      <c r="AV233" s="55" t="str">
        <f t="shared" si="1244"/>
        <v/>
      </c>
      <c r="AW233" s="55" t="str">
        <f t="shared" si="1244"/>
        <v/>
      </c>
      <c r="AX233" s="55" t="str">
        <f t="shared" si="1244"/>
        <v/>
      </c>
      <c r="AY233" s="55" t="str">
        <f t="shared" si="1244"/>
        <v/>
      </c>
      <c r="AZ233" s="55" t="str">
        <f t="shared" si="1244"/>
        <v/>
      </c>
      <c r="BA233" s="55" t="str">
        <f t="shared" si="1244"/>
        <v/>
      </c>
      <c r="BB233" s="55" t="str">
        <f t="shared" si="1244"/>
        <v/>
      </c>
      <c r="BC233" s="55" t="str">
        <f t="shared" si="1244"/>
        <v/>
      </c>
      <c r="BD233" s="55" t="str">
        <f t="shared" si="1244"/>
        <v/>
      </c>
      <c r="BE233" s="55" t="str">
        <f t="shared" si="1244"/>
        <v/>
      </c>
      <c r="BF233" s="55" t="str">
        <f t="shared" si="1244"/>
        <v/>
      </c>
      <c r="BG233" s="55" t="str">
        <f t="shared" si="1244"/>
        <v/>
      </c>
      <c r="BH233" s="55" t="str">
        <f t="shared" si="1244"/>
        <v/>
      </c>
      <c r="BI233" s="55" t="str">
        <f t="shared" si="1244"/>
        <v/>
      </c>
      <c r="BJ233" s="55" t="str">
        <f t="shared" si="1244"/>
        <v/>
      </c>
      <c r="BK233" s="55" t="str">
        <f t="shared" si="1244"/>
        <v/>
      </c>
      <c r="BL233" s="55" t="str">
        <f t="shared" si="1244"/>
        <v/>
      </c>
      <c r="BM233" s="55" t="str">
        <f t="shared" si="1244"/>
        <v/>
      </c>
      <c r="BN233" s="55" t="str">
        <f t="shared" si="1244"/>
        <v/>
      </c>
      <c r="BO233" s="55" t="str">
        <f t="shared" si="1244"/>
        <v/>
      </c>
      <c r="BP233" s="55" t="str">
        <f t="shared" si="1244"/>
        <v/>
      </c>
      <c r="BQ233" s="55" t="str">
        <f t="shared" ref="BQ233:CO233" si="1245">IFERROR(IF($Y$2="DAILY",BP233+1,""),"")</f>
        <v/>
      </c>
      <c r="BR233" s="55" t="str">
        <f t="shared" si="1245"/>
        <v/>
      </c>
      <c r="BS233" s="55" t="str">
        <f t="shared" si="1245"/>
        <v/>
      </c>
      <c r="BT233" s="55" t="str">
        <f t="shared" si="1245"/>
        <v/>
      </c>
      <c r="BU233" s="55" t="str">
        <f t="shared" si="1245"/>
        <v/>
      </c>
      <c r="BV233" s="55" t="str">
        <f t="shared" si="1245"/>
        <v/>
      </c>
      <c r="BW233" s="55" t="str">
        <f t="shared" si="1245"/>
        <v/>
      </c>
      <c r="BX233" s="55" t="str">
        <f t="shared" si="1245"/>
        <v/>
      </c>
      <c r="BY233" s="55" t="str">
        <f t="shared" si="1245"/>
        <v/>
      </c>
      <c r="BZ233" s="55" t="str">
        <f t="shared" si="1245"/>
        <v/>
      </c>
      <c r="CA233" s="55" t="str">
        <f t="shared" si="1245"/>
        <v/>
      </c>
      <c r="CB233" s="55" t="str">
        <f t="shared" si="1245"/>
        <v/>
      </c>
      <c r="CC233" s="55" t="str">
        <f t="shared" si="1245"/>
        <v/>
      </c>
      <c r="CD233" s="55" t="str">
        <f t="shared" si="1245"/>
        <v/>
      </c>
      <c r="CE233" s="55" t="str">
        <f t="shared" si="1245"/>
        <v/>
      </c>
      <c r="CF233" s="55" t="str">
        <f t="shared" si="1245"/>
        <v/>
      </c>
      <c r="CG233" s="55" t="str">
        <f t="shared" si="1245"/>
        <v/>
      </c>
      <c r="CH233" s="55" t="str">
        <f t="shared" si="1245"/>
        <v/>
      </c>
      <c r="CI233" s="55" t="str">
        <f t="shared" si="1245"/>
        <v/>
      </c>
      <c r="CJ233" s="55" t="str">
        <f t="shared" si="1245"/>
        <v/>
      </c>
      <c r="CK233" s="55" t="str">
        <f t="shared" si="1245"/>
        <v/>
      </c>
      <c r="CL233" s="55" t="str">
        <f t="shared" si="1245"/>
        <v/>
      </c>
      <c r="CM233" s="55" t="str">
        <f t="shared" si="1245"/>
        <v/>
      </c>
      <c r="CN233" s="55" t="str">
        <f t="shared" si="1245"/>
        <v/>
      </c>
      <c r="CO233" s="55" t="str">
        <f t="shared" si="1245"/>
        <v/>
      </c>
      <c r="CP233" s="56" t="str">
        <f>IFERROR(IF($Y$2="DAILY",DATE(B230,1,1)-WEEKDAY(DATE(B230,1,1))+52*7,DATE(CR233,1,1)-WEEKDAY(DATE(CR233,1,1))+52*7),"")</f>
        <v/>
      </c>
      <c r="CQ233" s="3"/>
      <c r="CR233" s="3" t="str">
        <f>B54</f>
        <v/>
      </c>
    </row>
    <row r="234" spans="1:96" ht="21" customHeight="1" x14ac:dyDescent="0.25">
      <c r="A234" s="48"/>
      <c r="B234" s="49"/>
      <c r="C234" s="58"/>
      <c r="D234" s="54" t="str">
        <f>IFERROR(IF($Y$2="DAILY",IF(AND(MONTH(DATE(B230,2,29))=2,WEEKDAY(DATE(B230,1,1))=7),DATE(B230,12,24),""),""),"")</f>
        <v/>
      </c>
      <c r="E234" s="55" t="str">
        <f>IFERROR(IF($Y$2="DAILY",IF(AND(MONTH(DATE(B230,2,29))=2,WEEKDAY(DATE(B230,1,1))=7),DATE(B230,12,25),""),""),"")</f>
        <v/>
      </c>
      <c r="F234" s="55" t="str">
        <f>IFERROR(IF($Y$2="DAILY",IF(AND(MONTH(DATE(B230,2,29))=2,WEEKDAY(DATE(B230,1,1))=7),DATE(B230,12,26),""),""),"")</f>
        <v/>
      </c>
      <c r="G234" s="55" t="str">
        <f>IFERROR(IF($Y$2="DAILY",IF(AND(MONTH(DATE(B230,2,29))=2,WEEKDAY(DATE(B230,1,1))=7),DATE(B230,12,27),""),""),"")</f>
        <v/>
      </c>
      <c r="H234" s="55" t="str">
        <f>IFERROR(IF($Y$2="DAILY",IF(AND(MONTH(DATE(B230,2,29))=2,WEEKDAY(DATE(B230,1,1))=7),DATE(B230,12,28),""),""),"")</f>
        <v/>
      </c>
      <c r="I234" s="55" t="str">
        <f>IFERROR(IF($Y$2="DAILY",IF(AND(MONTH(DATE(B230,2,29))=2,WEEKDAY(DATE(B230,1,1))=7),DATE(B230,12,29),""),""),"")</f>
        <v/>
      </c>
      <c r="J234" s="55" t="str">
        <f>IFERROR(IF($Y$2="DAILY",IF(AND(MONTH(DATE(B230,2,29))=2,WEEKDAY(DATE(B230,1,1))=7),DATE(B230,12,30),""),""),"")</f>
        <v/>
      </c>
      <c r="K234" s="55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56"/>
      <c r="CQ234" s="3"/>
      <c r="CR234" s="3" t="str">
        <f>B54</f>
        <v/>
      </c>
    </row>
    <row r="235" spans="1:96" ht="21" customHeight="1" x14ac:dyDescent="0.25">
      <c r="A235" s="48" t="str">
        <f>IFERROR(IF($Y$2="DAILY","44-45",""),"")</f>
        <v>44-45</v>
      </c>
      <c r="B235" s="49" t="str">
        <f>IFERROR(IF($Y$2="DAILY",$B$10+45,""),"")</f>
        <v/>
      </c>
      <c r="C235" s="57">
        <f t="shared" ref="C235" si="1246">IF($Y$2="DAILY",1,"")</f>
        <v>1</v>
      </c>
      <c r="D235" s="54" t="str">
        <f>IFERROR(IF($Y$2="DAILY",DATE(B235,1,1)-WEEKDAY(DATE(B235,1,1),1)+1,""),"")</f>
        <v/>
      </c>
      <c r="E235" s="55" t="str">
        <f>IFERROR(IF($Y$2="DAILY",DATE(B235,1,1)-WEEKDAY(DATE(B235,1,1),1)+2,""),"")</f>
        <v/>
      </c>
      <c r="F235" s="55" t="str">
        <f>IFERROR(IF($Y$2="DAILY",DATE(B235,1,1)-WEEKDAY(DATE(B235,1,1),1)+3,""),"")</f>
        <v/>
      </c>
      <c r="G235" s="55" t="str">
        <f>IFERROR(IF($Y$2="DAILY",DATE(B235,1,1)-WEEKDAY(DATE(B235,1,1),1)+4,""),"")</f>
        <v/>
      </c>
      <c r="H235" s="55" t="str">
        <f>IFERROR(IF($Y$2="DAILY",DATE(B235,1,1)-WEEKDAY(DATE(B235,1,1),1)+5,""),"")</f>
        <v/>
      </c>
      <c r="I235" s="55" t="str">
        <f>IFERROR(IF($Y$2="DAILY",DATE(B235,1,1)-WEEKDAY(DATE(B235,1,1),1)+6,""),"")</f>
        <v/>
      </c>
      <c r="J235" s="55" t="str">
        <f>IFERROR(IF($Y$2="DAILY",DATE(B235,1,1)-WEEKDAY(DATE(B235,1,1),1)+7,""),"")</f>
        <v/>
      </c>
      <c r="K235" s="55" t="str">
        <f t="shared" ref="K235:BV235" si="1247">IFERROR(IF($Y$2="DAILY",J235+1,""),"")</f>
        <v/>
      </c>
      <c r="L235" s="55" t="str">
        <f t="shared" si="1247"/>
        <v/>
      </c>
      <c r="M235" s="55" t="str">
        <f t="shared" si="1247"/>
        <v/>
      </c>
      <c r="N235" s="55" t="str">
        <f t="shared" si="1247"/>
        <v/>
      </c>
      <c r="O235" s="55" t="str">
        <f t="shared" si="1247"/>
        <v/>
      </c>
      <c r="P235" s="55" t="str">
        <f t="shared" si="1247"/>
        <v/>
      </c>
      <c r="Q235" s="55" t="str">
        <f t="shared" si="1247"/>
        <v/>
      </c>
      <c r="R235" s="55" t="str">
        <f t="shared" si="1247"/>
        <v/>
      </c>
      <c r="S235" s="55" t="str">
        <f t="shared" si="1247"/>
        <v/>
      </c>
      <c r="T235" s="55" t="str">
        <f t="shared" si="1247"/>
        <v/>
      </c>
      <c r="U235" s="55" t="str">
        <f t="shared" si="1247"/>
        <v/>
      </c>
      <c r="V235" s="55" t="str">
        <f t="shared" si="1247"/>
        <v/>
      </c>
      <c r="W235" s="55" t="str">
        <f t="shared" si="1247"/>
        <v/>
      </c>
      <c r="X235" s="55" t="str">
        <f t="shared" si="1247"/>
        <v/>
      </c>
      <c r="Y235" s="55" t="str">
        <f t="shared" si="1247"/>
        <v/>
      </c>
      <c r="Z235" s="55" t="str">
        <f t="shared" si="1247"/>
        <v/>
      </c>
      <c r="AA235" s="55" t="str">
        <f t="shared" si="1247"/>
        <v/>
      </c>
      <c r="AB235" s="55" t="str">
        <f t="shared" si="1247"/>
        <v/>
      </c>
      <c r="AC235" s="55" t="str">
        <f t="shared" si="1247"/>
        <v/>
      </c>
      <c r="AD235" s="55" t="str">
        <f t="shared" si="1247"/>
        <v/>
      </c>
      <c r="AE235" s="55" t="str">
        <f t="shared" si="1247"/>
        <v/>
      </c>
      <c r="AF235" s="55" t="str">
        <f t="shared" si="1247"/>
        <v/>
      </c>
      <c r="AG235" s="55" t="str">
        <f t="shared" si="1247"/>
        <v/>
      </c>
      <c r="AH235" s="55" t="str">
        <f t="shared" si="1247"/>
        <v/>
      </c>
      <c r="AI235" s="55" t="str">
        <f t="shared" si="1247"/>
        <v/>
      </c>
      <c r="AJ235" s="55" t="str">
        <f t="shared" si="1247"/>
        <v/>
      </c>
      <c r="AK235" s="55" t="str">
        <f t="shared" si="1247"/>
        <v/>
      </c>
      <c r="AL235" s="55" t="str">
        <f t="shared" si="1247"/>
        <v/>
      </c>
      <c r="AM235" s="55" t="str">
        <f t="shared" si="1247"/>
        <v/>
      </c>
      <c r="AN235" s="55" t="str">
        <f t="shared" si="1247"/>
        <v/>
      </c>
      <c r="AO235" s="55" t="str">
        <f t="shared" si="1247"/>
        <v/>
      </c>
      <c r="AP235" s="55" t="str">
        <f t="shared" si="1247"/>
        <v/>
      </c>
      <c r="AQ235" s="55" t="str">
        <f t="shared" si="1247"/>
        <v/>
      </c>
      <c r="AR235" s="55" t="str">
        <f t="shared" si="1247"/>
        <v/>
      </c>
      <c r="AS235" s="55" t="str">
        <f t="shared" si="1247"/>
        <v/>
      </c>
      <c r="AT235" s="55" t="str">
        <f t="shared" si="1247"/>
        <v/>
      </c>
      <c r="AU235" s="55" t="str">
        <f t="shared" si="1247"/>
        <v/>
      </c>
      <c r="AV235" s="55" t="str">
        <f t="shared" si="1247"/>
        <v/>
      </c>
      <c r="AW235" s="55" t="str">
        <f t="shared" si="1247"/>
        <v/>
      </c>
      <c r="AX235" s="55" t="str">
        <f t="shared" si="1247"/>
        <v/>
      </c>
      <c r="AY235" s="55" t="str">
        <f t="shared" si="1247"/>
        <v/>
      </c>
      <c r="AZ235" s="55" t="str">
        <f t="shared" si="1247"/>
        <v/>
      </c>
      <c r="BA235" s="55" t="str">
        <f t="shared" si="1247"/>
        <v/>
      </c>
      <c r="BB235" s="55" t="str">
        <f t="shared" si="1247"/>
        <v/>
      </c>
      <c r="BC235" s="55" t="str">
        <f t="shared" si="1247"/>
        <v/>
      </c>
      <c r="BD235" s="55" t="str">
        <f t="shared" si="1247"/>
        <v/>
      </c>
      <c r="BE235" s="55" t="str">
        <f t="shared" si="1247"/>
        <v/>
      </c>
      <c r="BF235" s="55" t="str">
        <f t="shared" si="1247"/>
        <v/>
      </c>
      <c r="BG235" s="55" t="str">
        <f t="shared" si="1247"/>
        <v/>
      </c>
      <c r="BH235" s="55" t="str">
        <f t="shared" si="1247"/>
        <v/>
      </c>
      <c r="BI235" s="55" t="str">
        <f t="shared" si="1247"/>
        <v/>
      </c>
      <c r="BJ235" s="55" t="str">
        <f t="shared" si="1247"/>
        <v/>
      </c>
      <c r="BK235" s="55" t="str">
        <f t="shared" si="1247"/>
        <v/>
      </c>
      <c r="BL235" s="55" t="str">
        <f t="shared" si="1247"/>
        <v/>
      </c>
      <c r="BM235" s="55" t="str">
        <f t="shared" si="1247"/>
        <v/>
      </c>
      <c r="BN235" s="55" t="str">
        <f t="shared" si="1247"/>
        <v/>
      </c>
      <c r="BO235" s="55" t="str">
        <f t="shared" si="1247"/>
        <v/>
      </c>
      <c r="BP235" s="55" t="str">
        <f t="shared" si="1247"/>
        <v/>
      </c>
      <c r="BQ235" s="55" t="str">
        <f t="shared" si="1247"/>
        <v/>
      </c>
      <c r="BR235" s="55" t="str">
        <f t="shared" si="1247"/>
        <v/>
      </c>
      <c r="BS235" s="55" t="str">
        <f t="shared" si="1247"/>
        <v/>
      </c>
      <c r="BT235" s="55" t="str">
        <f t="shared" si="1247"/>
        <v/>
      </c>
      <c r="BU235" s="55" t="str">
        <f t="shared" si="1247"/>
        <v/>
      </c>
      <c r="BV235" s="55" t="str">
        <f t="shared" si="1247"/>
        <v/>
      </c>
      <c r="BW235" s="55" t="str">
        <f t="shared" ref="BW235:CO235" si="1248">IFERROR(IF($Y$2="DAILY",BV235+1,""),"")</f>
        <v/>
      </c>
      <c r="BX235" s="55" t="str">
        <f t="shared" si="1248"/>
        <v/>
      </c>
      <c r="BY235" s="55" t="str">
        <f t="shared" si="1248"/>
        <v/>
      </c>
      <c r="BZ235" s="55" t="str">
        <f t="shared" si="1248"/>
        <v/>
      </c>
      <c r="CA235" s="55" t="str">
        <f t="shared" si="1248"/>
        <v/>
      </c>
      <c r="CB235" s="55" t="str">
        <f t="shared" si="1248"/>
        <v/>
      </c>
      <c r="CC235" s="55" t="str">
        <f t="shared" si="1248"/>
        <v/>
      </c>
      <c r="CD235" s="55" t="str">
        <f t="shared" si="1248"/>
        <v/>
      </c>
      <c r="CE235" s="55" t="str">
        <f t="shared" si="1248"/>
        <v/>
      </c>
      <c r="CF235" s="55" t="str">
        <f t="shared" si="1248"/>
        <v/>
      </c>
      <c r="CG235" s="55" t="str">
        <f t="shared" si="1248"/>
        <v/>
      </c>
      <c r="CH235" s="55" t="str">
        <f t="shared" si="1248"/>
        <v/>
      </c>
      <c r="CI235" s="55" t="str">
        <f t="shared" si="1248"/>
        <v/>
      </c>
      <c r="CJ235" s="55" t="str">
        <f t="shared" si="1248"/>
        <v/>
      </c>
      <c r="CK235" s="55" t="str">
        <f t="shared" si="1248"/>
        <v/>
      </c>
      <c r="CL235" s="55" t="str">
        <f t="shared" si="1248"/>
        <v/>
      </c>
      <c r="CM235" s="55" t="str">
        <f t="shared" si="1248"/>
        <v/>
      </c>
      <c r="CN235" s="55" t="str">
        <f t="shared" si="1248"/>
        <v/>
      </c>
      <c r="CO235" s="55" t="str">
        <f t="shared" si="1248"/>
        <v/>
      </c>
      <c r="CP235" s="56" t="str">
        <f>IFERROR(IF($Y$2="DAILY",DATE(B235,1,1)-WEEKDAY(DATE(B235,1,1))+13*7,DATE(CR235,1,1)-WEEKDAY(DATE(CR235,1,1))+13*7),"")</f>
        <v/>
      </c>
      <c r="CQ235" s="3"/>
      <c r="CR235" s="3" t="str">
        <f>B55</f>
        <v/>
      </c>
    </row>
    <row r="236" spans="1:96" ht="21" customHeight="1" x14ac:dyDescent="0.25">
      <c r="A236" s="48"/>
      <c r="B236" s="61"/>
      <c r="C236" s="57">
        <f t="shared" ref="C236" si="1249">IF($Y$2="DAILY",2,"")</f>
        <v>2</v>
      </c>
      <c r="D236" s="54" t="str">
        <f t="shared" ref="D236:D238" si="1250">IFERROR(IF($Y$2="DAILY",CP235+1,""),"")</f>
        <v/>
      </c>
      <c r="E236" s="55" t="str">
        <f t="shared" ref="E236:BP236" si="1251">IFERROR(IF($Y$2="DAILY",D236+1,""),"")</f>
        <v/>
      </c>
      <c r="F236" s="55" t="str">
        <f t="shared" si="1251"/>
        <v/>
      </c>
      <c r="G236" s="55" t="str">
        <f t="shared" si="1251"/>
        <v/>
      </c>
      <c r="H236" s="55" t="str">
        <f t="shared" si="1251"/>
        <v/>
      </c>
      <c r="I236" s="55" t="str">
        <f t="shared" si="1251"/>
        <v/>
      </c>
      <c r="J236" s="55" t="str">
        <f t="shared" si="1251"/>
        <v/>
      </c>
      <c r="K236" s="55" t="str">
        <f t="shared" si="1251"/>
        <v/>
      </c>
      <c r="L236" s="55" t="str">
        <f t="shared" si="1251"/>
        <v/>
      </c>
      <c r="M236" s="55" t="str">
        <f t="shared" si="1251"/>
        <v/>
      </c>
      <c r="N236" s="55" t="str">
        <f t="shared" si="1251"/>
        <v/>
      </c>
      <c r="O236" s="55" t="str">
        <f t="shared" si="1251"/>
        <v/>
      </c>
      <c r="P236" s="55" t="str">
        <f t="shared" si="1251"/>
        <v/>
      </c>
      <c r="Q236" s="55" t="str">
        <f t="shared" si="1251"/>
        <v/>
      </c>
      <c r="R236" s="55" t="str">
        <f t="shared" si="1251"/>
        <v/>
      </c>
      <c r="S236" s="55" t="str">
        <f t="shared" si="1251"/>
        <v/>
      </c>
      <c r="T236" s="55" t="str">
        <f t="shared" si="1251"/>
        <v/>
      </c>
      <c r="U236" s="55" t="str">
        <f t="shared" si="1251"/>
        <v/>
      </c>
      <c r="V236" s="55" t="str">
        <f t="shared" si="1251"/>
        <v/>
      </c>
      <c r="W236" s="55" t="str">
        <f t="shared" si="1251"/>
        <v/>
      </c>
      <c r="X236" s="55" t="str">
        <f t="shared" si="1251"/>
        <v/>
      </c>
      <c r="Y236" s="55" t="str">
        <f t="shared" si="1251"/>
        <v/>
      </c>
      <c r="Z236" s="55" t="str">
        <f t="shared" si="1251"/>
        <v/>
      </c>
      <c r="AA236" s="55" t="str">
        <f t="shared" si="1251"/>
        <v/>
      </c>
      <c r="AB236" s="55" t="str">
        <f t="shared" si="1251"/>
        <v/>
      </c>
      <c r="AC236" s="55" t="str">
        <f t="shared" si="1251"/>
        <v/>
      </c>
      <c r="AD236" s="55" t="str">
        <f t="shared" si="1251"/>
        <v/>
      </c>
      <c r="AE236" s="55" t="str">
        <f t="shared" si="1251"/>
        <v/>
      </c>
      <c r="AF236" s="55" t="str">
        <f t="shared" si="1251"/>
        <v/>
      </c>
      <c r="AG236" s="55" t="str">
        <f t="shared" si="1251"/>
        <v/>
      </c>
      <c r="AH236" s="55" t="str">
        <f t="shared" si="1251"/>
        <v/>
      </c>
      <c r="AI236" s="55" t="str">
        <f t="shared" si="1251"/>
        <v/>
      </c>
      <c r="AJ236" s="55" t="str">
        <f t="shared" si="1251"/>
        <v/>
      </c>
      <c r="AK236" s="55" t="str">
        <f t="shared" si="1251"/>
        <v/>
      </c>
      <c r="AL236" s="55" t="str">
        <f t="shared" si="1251"/>
        <v/>
      </c>
      <c r="AM236" s="55" t="str">
        <f t="shared" si="1251"/>
        <v/>
      </c>
      <c r="AN236" s="55" t="str">
        <f t="shared" si="1251"/>
        <v/>
      </c>
      <c r="AO236" s="55" t="str">
        <f t="shared" si="1251"/>
        <v/>
      </c>
      <c r="AP236" s="55" t="str">
        <f t="shared" si="1251"/>
        <v/>
      </c>
      <c r="AQ236" s="55" t="str">
        <f t="shared" si="1251"/>
        <v/>
      </c>
      <c r="AR236" s="55" t="str">
        <f t="shared" si="1251"/>
        <v/>
      </c>
      <c r="AS236" s="55" t="str">
        <f t="shared" si="1251"/>
        <v/>
      </c>
      <c r="AT236" s="55" t="str">
        <f t="shared" si="1251"/>
        <v/>
      </c>
      <c r="AU236" s="55" t="str">
        <f t="shared" si="1251"/>
        <v/>
      </c>
      <c r="AV236" s="55" t="str">
        <f t="shared" si="1251"/>
        <v/>
      </c>
      <c r="AW236" s="55" t="str">
        <f t="shared" si="1251"/>
        <v/>
      </c>
      <c r="AX236" s="55" t="str">
        <f t="shared" si="1251"/>
        <v/>
      </c>
      <c r="AY236" s="55" t="str">
        <f t="shared" si="1251"/>
        <v/>
      </c>
      <c r="AZ236" s="55" t="str">
        <f t="shared" si="1251"/>
        <v/>
      </c>
      <c r="BA236" s="55" t="str">
        <f t="shared" si="1251"/>
        <v/>
      </c>
      <c r="BB236" s="55" t="str">
        <f t="shared" si="1251"/>
        <v/>
      </c>
      <c r="BC236" s="55" t="str">
        <f t="shared" si="1251"/>
        <v/>
      </c>
      <c r="BD236" s="55" t="str">
        <f t="shared" si="1251"/>
        <v/>
      </c>
      <c r="BE236" s="55" t="str">
        <f t="shared" si="1251"/>
        <v/>
      </c>
      <c r="BF236" s="55" t="str">
        <f t="shared" si="1251"/>
        <v/>
      </c>
      <c r="BG236" s="55" t="str">
        <f t="shared" si="1251"/>
        <v/>
      </c>
      <c r="BH236" s="55" t="str">
        <f t="shared" si="1251"/>
        <v/>
      </c>
      <c r="BI236" s="55" t="str">
        <f t="shared" si="1251"/>
        <v/>
      </c>
      <c r="BJ236" s="55" t="str">
        <f t="shared" si="1251"/>
        <v/>
      </c>
      <c r="BK236" s="55" t="str">
        <f t="shared" si="1251"/>
        <v/>
      </c>
      <c r="BL236" s="55" t="str">
        <f t="shared" si="1251"/>
        <v/>
      </c>
      <c r="BM236" s="55" t="str">
        <f t="shared" si="1251"/>
        <v/>
      </c>
      <c r="BN236" s="55" t="str">
        <f t="shared" si="1251"/>
        <v/>
      </c>
      <c r="BO236" s="55" t="str">
        <f t="shared" si="1251"/>
        <v/>
      </c>
      <c r="BP236" s="55" t="str">
        <f t="shared" si="1251"/>
        <v/>
      </c>
      <c r="BQ236" s="55" t="str">
        <f t="shared" ref="BQ236:CO236" si="1252">IFERROR(IF($Y$2="DAILY",BP236+1,""),"")</f>
        <v/>
      </c>
      <c r="BR236" s="55" t="str">
        <f t="shared" si="1252"/>
        <v/>
      </c>
      <c r="BS236" s="55" t="str">
        <f t="shared" si="1252"/>
        <v/>
      </c>
      <c r="BT236" s="55" t="str">
        <f t="shared" si="1252"/>
        <v/>
      </c>
      <c r="BU236" s="55" t="str">
        <f t="shared" si="1252"/>
        <v/>
      </c>
      <c r="BV236" s="55" t="str">
        <f t="shared" si="1252"/>
        <v/>
      </c>
      <c r="BW236" s="55" t="str">
        <f t="shared" si="1252"/>
        <v/>
      </c>
      <c r="BX236" s="55" t="str">
        <f t="shared" si="1252"/>
        <v/>
      </c>
      <c r="BY236" s="55" t="str">
        <f t="shared" si="1252"/>
        <v/>
      </c>
      <c r="BZ236" s="55" t="str">
        <f t="shared" si="1252"/>
        <v/>
      </c>
      <c r="CA236" s="55" t="str">
        <f t="shared" si="1252"/>
        <v/>
      </c>
      <c r="CB236" s="55" t="str">
        <f t="shared" si="1252"/>
        <v/>
      </c>
      <c r="CC236" s="55" t="str">
        <f t="shared" si="1252"/>
        <v/>
      </c>
      <c r="CD236" s="55" t="str">
        <f t="shared" si="1252"/>
        <v/>
      </c>
      <c r="CE236" s="55" t="str">
        <f t="shared" si="1252"/>
        <v/>
      </c>
      <c r="CF236" s="55" t="str">
        <f t="shared" si="1252"/>
        <v/>
      </c>
      <c r="CG236" s="55" t="str">
        <f t="shared" si="1252"/>
        <v/>
      </c>
      <c r="CH236" s="55" t="str">
        <f t="shared" si="1252"/>
        <v/>
      </c>
      <c r="CI236" s="55" t="str">
        <f t="shared" si="1252"/>
        <v/>
      </c>
      <c r="CJ236" s="55" t="str">
        <f t="shared" si="1252"/>
        <v/>
      </c>
      <c r="CK236" s="55" t="str">
        <f t="shared" si="1252"/>
        <v/>
      </c>
      <c r="CL236" s="55" t="str">
        <f t="shared" si="1252"/>
        <v/>
      </c>
      <c r="CM236" s="55" t="str">
        <f t="shared" si="1252"/>
        <v/>
      </c>
      <c r="CN236" s="55" t="str">
        <f t="shared" si="1252"/>
        <v/>
      </c>
      <c r="CO236" s="55" t="str">
        <f t="shared" si="1252"/>
        <v/>
      </c>
      <c r="CP236" s="56" t="str">
        <f>IFERROR(IF($Y$2="DAILY",DATE(B235,1,1)-WEEKDAY(DATE(B235,1,1))+26*7,DATE(CR236,1,1)-WEEKDAY(DATE(CR236,1,1))+26*7),"")</f>
        <v/>
      </c>
      <c r="CQ236" s="3"/>
      <c r="CR236" s="3" t="str">
        <f>B55</f>
        <v/>
      </c>
    </row>
    <row r="237" spans="1:96" ht="21" customHeight="1" x14ac:dyDescent="0.25">
      <c r="A237" s="48"/>
      <c r="B237" s="49"/>
      <c r="C237" s="57">
        <f t="shared" ref="C237" si="1253">IF($Y$2="DAILY",3,"")</f>
        <v>3</v>
      </c>
      <c r="D237" s="54" t="str">
        <f t="shared" si="1250"/>
        <v/>
      </c>
      <c r="E237" s="55" t="str">
        <f t="shared" ref="E237:BP237" si="1254">IFERROR(IF($Y$2="DAILY",D237+1,""),"")</f>
        <v/>
      </c>
      <c r="F237" s="55" t="str">
        <f t="shared" si="1254"/>
        <v/>
      </c>
      <c r="G237" s="55" t="str">
        <f t="shared" si="1254"/>
        <v/>
      </c>
      <c r="H237" s="55" t="str">
        <f t="shared" si="1254"/>
        <v/>
      </c>
      <c r="I237" s="55" t="str">
        <f t="shared" si="1254"/>
        <v/>
      </c>
      <c r="J237" s="55" t="str">
        <f t="shared" si="1254"/>
        <v/>
      </c>
      <c r="K237" s="55" t="str">
        <f t="shared" si="1254"/>
        <v/>
      </c>
      <c r="L237" s="55" t="str">
        <f t="shared" si="1254"/>
        <v/>
      </c>
      <c r="M237" s="55" t="str">
        <f t="shared" si="1254"/>
        <v/>
      </c>
      <c r="N237" s="55" t="str">
        <f t="shared" si="1254"/>
        <v/>
      </c>
      <c r="O237" s="55" t="str">
        <f t="shared" si="1254"/>
        <v/>
      </c>
      <c r="P237" s="55" t="str">
        <f t="shared" si="1254"/>
        <v/>
      </c>
      <c r="Q237" s="55" t="str">
        <f t="shared" si="1254"/>
        <v/>
      </c>
      <c r="R237" s="55" t="str">
        <f t="shared" si="1254"/>
        <v/>
      </c>
      <c r="S237" s="55" t="str">
        <f t="shared" si="1254"/>
        <v/>
      </c>
      <c r="T237" s="55" t="str">
        <f t="shared" si="1254"/>
        <v/>
      </c>
      <c r="U237" s="55" t="str">
        <f t="shared" si="1254"/>
        <v/>
      </c>
      <c r="V237" s="55" t="str">
        <f t="shared" si="1254"/>
        <v/>
      </c>
      <c r="W237" s="55" t="str">
        <f t="shared" si="1254"/>
        <v/>
      </c>
      <c r="X237" s="55" t="str">
        <f t="shared" si="1254"/>
        <v/>
      </c>
      <c r="Y237" s="55" t="str">
        <f t="shared" si="1254"/>
        <v/>
      </c>
      <c r="Z237" s="55" t="str">
        <f t="shared" si="1254"/>
        <v/>
      </c>
      <c r="AA237" s="55" t="str">
        <f t="shared" si="1254"/>
        <v/>
      </c>
      <c r="AB237" s="55" t="str">
        <f t="shared" si="1254"/>
        <v/>
      </c>
      <c r="AC237" s="55" t="str">
        <f t="shared" si="1254"/>
        <v/>
      </c>
      <c r="AD237" s="55" t="str">
        <f t="shared" si="1254"/>
        <v/>
      </c>
      <c r="AE237" s="55" t="str">
        <f t="shared" si="1254"/>
        <v/>
      </c>
      <c r="AF237" s="55" t="str">
        <f t="shared" si="1254"/>
        <v/>
      </c>
      <c r="AG237" s="55" t="str">
        <f t="shared" si="1254"/>
        <v/>
      </c>
      <c r="AH237" s="55" t="str">
        <f t="shared" si="1254"/>
        <v/>
      </c>
      <c r="AI237" s="55" t="str">
        <f t="shared" si="1254"/>
        <v/>
      </c>
      <c r="AJ237" s="55" t="str">
        <f t="shared" si="1254"/>
        <v/>
      </c>
      <c r="AK237" s="55" t="str">
        <f t="shared" si="1254"/>
        <v/>
      </c>
      <c r="AL237" s="55" t="str">
        <f t="shared" si="1254"/>
        <v/>
      </c>
      <c r="AM237" s="55" t="str">
        <f t="shared" si="1254"/>
        <v/>
      </c>
      <c r="AN237" s="55" t="str">
        <f t="shared" si="1254"/>
        <v/>
      </c>
      <c r="AO237" s="55" t="str">
        <f t="shared" si="1254"/>
        <v/>
      </c>
      <c r="AP237" s="55" t="str">
        <f t="shared" si="1254"/>
        <v/>
      </c>
      <c r="AQ237" s="55" t="str">
        <f t="shared" si="1254"/>
        <v/>
      </c>
      <c r="AR237" s="55" t="str">
        <f t="shared" si="1254"/>
        <v/>
      </c>
      <c r="AS237" s="55" t="str">
        <f t="shared" si="1254"/>
        <v/>
      </c>
      <c r="AT237" s="55" t="str">
        <f t="shared" si="1254"/>
        <v/>
      </c>
      <c r="AU237" s="55" t="str">
        <f t="shared" si="1254"/>
        <v/>
      </c>
      <c r="AV237" s="55" t="str">
        <f t="shared" si="1254"/>
        <v/>
      </c>
      <c r="AW237" s="55" t="str">
        <f t="shared" si="1254"/>
        <v/>
      </c>
      <c r="AX237" s="55" t="str">
        <f t="shared" si="1254"/>
        <v/>
      </c>
      <c r="AY237" s="55" t="str">
        <f t="shared" si="1254"/>
        <v/>
      </c>
      <c r="AZ237" s="55" t="str">
        <f t="shared" si="1254"/>
        <v/>
      </c>
      <c r="BA237" s="55" t="str">
        <f t="shared" si="1254"/>
        <v/>
      </c>
      <c r="BB237" s="55" t="str">
        <f t="shared" si="1254"/>
        <v/>
      </c>
      <c r="BC237" s="55" t="str">
        <f t="shared" si="1254"/>
        <v/>
      </c>
      <c r="BD237" s="55" t="str">
        <f t="shared" si="1254"/>
        <v/>
      </c>
      <c r="BE237" s="55" t="str">
        <f t="shared" si="1254"/>
        <v/>
      </c>
      <c r="BF237" s="55" t="str">
        <f t="shared" si="1254"/>
        <v/>
      </c>
      <c r="BG237" s="55" t="str">
        <f t="shared" si="1254"/>
        <v/>
      </c>
      <c r="BH237" s="55" t="str">
        <f t="shared" si="1254"/>
        <v/>
      </c>
      <c r="BI237" s="55" t="str">
        <f t="shared" si="1254"/>
        <v/>
      </c>
      <c r="BJ237" s="55" t="str">
        <f t="shared" si="1254"/>
        <v/>
      </c>
      <c r="BK237" s="55" t="str">
        <f t="shared" si="1254"/>
        <v/>
      </c>
      <c r="BL237" s="55" t="str">
        <f t="shared" si="1254"/>
        <v/>
      </c>
      <c r="BM237" s="55" t="str">
        <f t="shared" si="1254"/>
        <v/>
      </c>
      <c r="BN237" s="55" t="str">
        <f t="shared" si="1254"/>
        <v/>
      </c>
      <c r="BO237" s="55" t="str">
        <f t="shared" si="1254"/>
        <v/>
      </c>
      <c r="BP237" s="55" t="str">
        <f t="shared" si="1254"/>
        <v/>
      </c>
      <c r="BQ237" s="55" t="str">
        <f t="shared" ref="BQ237:CO237" si="1255">IFERROR(IF($Y$2="DAILY",BP237+1,""),"")</f>
        <v/>
      </c>
      <c r="BR237" s="55" t="str">
        <f t="shared" si="1255"/>
        <v/>
      </c>
      <c r="BS237" s="55" t="str">
        <f t="shared" si="1255"/>
        <v/>
      </c>
      <c r="BT237" s="55" t="str">
        <f t="shared" si="1255"/>
        <v/>
      </c>
      <c r="BU237" s="55" t="str">
        <f t="shared" si="1255"/>
        <v/>
      </c>
      <c r="BV237" s="55" t="str">
        <f t="shared" si="1255"/>
        <v/>
      </c>
      <c r="BW237" s="55" t="str">
        <f t="shared" si="1255"/>
        <v/>
      </c>
      <c r="BX237" s="55" t="str">
        <f t="shared" si="1255"/>
        <v/>
      </c>
      <c r="BY237" s="55" t="str">
        <f t="shared" si="1255"/>
        <v/>
      </c>
      <c r="BZ237" s="55" t="str">
        <f t="shared" si="1255"/>
        <v/>
      </c>
      <c r="CA237" s="55" t="str">
        <f t="shared" si="1255"/>
        <v/>
      </c>
      <c r="CB237" s="55" t="str">
        <f t="shared" si="1255"/>
        <v/>
      </c>
      <c r="CC237" s="55" t="str">
        <f t="shared" si="1255"/>
        <v/>
      </c>
      <c r="CD237" s="55" t="str">
        <f t="shared" si="1255"/>
        <v/>
      </c>
      <c r="CE237" s="55" t="str">
        <f t="shared" si="1255"/>
        <v/>
      </c>
      <c r="CF237" s="55" t="str">
        <f t="shared" si="1255"/>
        <v/>
      </c>
      <c r="CG237" s="55" t="str">
        <f t="shared" si="1255"/>
        <v/>
      </c>
      <c r="CH237" s="55" t="str">
        <f t="shared" si="1255"/>
        <v/>
      </c>
      <c r="CI237" s="55" t="str">
        <f t="shared" si="1255"/>
        <v/>
      </c>
      <c r="CJ237" s="55" t="str">
        <f t="shared" si="1255"/>
        <v/>
      </c>
      <c r="CK237" s="55" t="str">
        <f t="shared" si="1255"/>
        <v/>
      </c>
      <c r="CL237" s="55" t="str">
        <f t="shared" si="1255"/>
        <v/>
      </c>
      <c r="CM237" s="55" t="str">
        <f t="shared" si="1255"/>
        <v/>
      </c>
      <c r="CN237" s="55" t="str">
        <f t="shared" si="1255"/>
        <v/>
      </c>
      <c r="CO237" s="55" t="str">
        <f t="shared" si="1255"/>
        <v/>
      </c>
      <c r="CP237" s="56" t="str">
        <f>IFERROR(IF($Y$2="DAILY",DATE(B235,1,1)-WEEKDAY(DATE(B235,1,1))+39*7,DATE(CR237,1,1)-WEEKDAY(DATE(CR237,1,1))+39*7),"")</f>
        <v/>
      </c>
      <c r="CQ237" s="3"/>
      <c r="CR237" s="3" t="str">
        <f>B55</f>
        <v/>
      </c>
    </row>
    <row r="238" spans="1:96" ht="21" customHeight="1" x14ac:dyDescent="0.25">
      <c r="A238" s="48"/>
      <c r="B238" s="49"/>
      <c r="C238" s="57">
        <f t="shared" ref="C238" si="1256">IF($Y$2="DAILY",4,"")</f>
        <v>4</v>
      </c>
      <c r="D238" s="54" t="str">
        <f t="shared" si="1250"/>
        <v/>
      </c>
      <c r="E238" s="55" t="str">
        <f t="shared" ref="E238:BP238" si="1257">IFERROR(IF($Y$2="DAILY",D238+1,""),"")</f>
        <v/>
      </c>
      <c r="F238" s="55" t="str">
        <f t="shared" si="1257"/>
        <v/>
      </c>
      <c r="G238" s="55" t="str">
        <f t="shared" si="1257"/>
        <v/>
      </c>
      <c r="H238" s="55" t="str">
        <f t="shared" si="1257"/>
        <v/>
      </c>
      <c r="I238" s="55" t="str">
        <f t="shared" si="1257"/>
        <v/>
      </c>
      <c r="J238" s="55" t="str">
        <f t="shared" si="1257"/>
        <v/>
      </c>
      <c r="K238" s="55" t="str">
        <f t="shared" si="1257"/>
        <v/>
      </c>
      <c r="L238" s="55" t="str">
        <f t="shared" si="1257"/>
        <v/>
      </c>
      <c r="M238" s="55" t="str">
        <f t="shared" si="1257"/>
        <v/>
      </c>
      <c r="N238" s="55" t="str">
        <f t="shared" si="1257"/>
        <v/>
      </c>
      <c r="O238" s="55" t="str">
        <f t="shared" si="1257"/>
        <v/>
      </c>
      <c r="P238" s="55" t="str">
        <f t="shared" si="1257"/>
        <v/>
      </c>
      <c r="Q238" s="55" t="str">
        <f t="shared" si="1257"/>
        <v/>
      </c>
      <c r="R238" s="55" t="str">
        <f t="shared" si="1257"/>
        <v/>
      </c>
      <c r="S238" s="55" t="str">
        <f t="shared" si="1257"/>
        <v/>
      </c>
      <c r="T238" s="55" t="str">
        <f t="shared" si="1257"/>
        <v/>
      </c>
      <c r="U238" s="55" t="str">
        <f t="shared" si="1257"/>
        <v/>
      </c>
      <c r="V238" s="55" t="str">
        <f t="shared" si="1257"/>
        <v/>
      </c>
      <c r="W238" s="55" t="str">
        <f t="shared" si="1257"/>
        <v/>
      </c>
      <c r="X238" s="55" t="str">
        <f t="shared" si="1257"/>
        <v/>
      </c>
      <c r="Y238" s="55" t="str">
        <f t="shared" si="1257"/>
        <v/>
      </c>
      <c r="Z238" s="55" t="str">
        <f t="shared" si="1257"/>
        <v/>
      </c>
      <c r="AA238" s="55" t="str">
        <f t="shared" si="1257"/>
        <v/>
      </c>
      <c r="AB238" s="55" t="str">
        <f t="shared" si="1257"/>
        <v/>
      </c>
      <c r="AC238" s="55" t="str">
        <f t="shared" si="1257"/>
        <v/>
      </c>
      <c r="AD238" s="55" t="str">
        <f t="shared" si="1257"/>
        <v/>
      </c>
      <c r="AE238" s="55" t="str">
        <f t="shared" si="1257"/>
        <v/>
      </c>
      <c r="AF238" s="55" t="str">
        <f t="shared" si="1257"/>
        <v/>
      </c>
      <c r="AG238" s="55" t="str">
        <f t="shared" si="1257"/>
        <v/>
      </c>
      <c r="AH238" s="55" t="str">
        <f t="shared" si="1257"/>
        <v/>
      </c>
      <c r="AI238" s="55" t="str">
        <f t="shared" si="1257"/>
        <v/>
      </c>
      <c r="AJ238" s="55" t="str">
        <f t="shared" si="1257"/>
        <v/>
      </c>
      <c r="AK238" s="55" t="str">
        <f t="shared" si="1257"/>
        <v/>
      </c>
      <c r="AL238" s="55" t="str">
        <f t="shared" si="1257"/>
        <v/>
      </c>
      <c r="AM238" s="55" t="str">
        <f t="shared" si="1257"/>
        <v/>
      </c>
      <c r="AN238" s="55" t="str">
        <f t="shared" si="1257"/>
        <v/>
      </c>
      <c r="AO238" s="55" t="str">
        <f t="shared" si="1257"/>
        <v/>
      </c>
      <c r="AP238" s="55" t="str">
        <f t="shared" si="1257"/>
        <v/>
      </c>
      <c r="AQ238" s="55" t="str">
        <f t="shared" si="1257"/>
        <v/>
      </c>
      <c r="AR238" s="55" t="str">
        <f t="shared" si="1257"/>
        <v/>
      </c>
      <c r="AS238" s="55" t="str">
        <f t="shared" si="1257"/>
        <v/>
      </c>
      <c r="AT238" s="55" t="str">
        <f t="shared" si="1257"/>
        <v/>
      </c>
      <c r="AU238" s="55" t="str">
        <f t="shared" si="1257"/>
        <v/>
      </c>
      <c r="AV238" s="55" t="str">
        <f t="shared" si="1257"/>
        <v/>
      </c>
      <c r="AW238" s="55" t="str">
        <f t="shared" si="1257"/>
        <v/>
      </c>
      <c r="AX238" s="55" t="str">
        <f t="shared" si="1257"/>
        <v/>
      </c>
      <c r="AY238" s="55" t="str">
        <f t="shared" si="1257"/>
        <v/>
      </c>
      <c r="AZ238" s="55" t="str">
        <f t="shared" si="1257"/>
        <v/>
      </c>
      <c r="BA238" s="55" t="str">
        <f t="shared" si="1257"/>
        <v/>
      </c>
      <c r="BB238" s="55" t="str">
        <f t="shared" si="1257"/>
        <v/>
      </c>
      <c r="BC238" s="55" t="str">
        <f t="shared" si="1257"/>
        <v/>
      </c>
      <c r="BD238" s="55" t="str">
        <f t="shared" si="1257"/>
        <v/>
      </c>
      <c r="BE238" s="55" t="str">
        <f t="shared" si="1257"/>
        <v/>
      </c>
      <c r="BF238" s="55" t="str">
        <f t="shared" si="1257"/>
        <v/>
      </c>
      <c r="BG238" s="55" t="str">
        <f t="shared" si="1257"/>
        <v/>
      </c>
      <c r="BH238" s="55" t="str">
        <f t="shared" si="1257"/>
        <v/>
      </c>
      <c r="BI238" s="55" t="str">
        <f t="shared" si="1257"/>
        <v/>
      </c>
      <c r="BJ238" s="55" t="str">
        <f t="shared" si="1257"/>
        <v/>
      </c>
      <c r="BK238" s="55" t="str">
        <f t="shared" si="1257"/>
        <v/>
      </c>
      <c r="BL238" s="55" t="str">
        <f t="shared" si="1257"/>
        <v/>
      </c>
      <c r="BM238" s="55" t="str">
        <f t="shared" si="1257"/>
        <v/>
      </c>
      <c r="BN238" s="55" t="str">
        <f t="shared" si="1257"/>
        <v/>
      </c>
      <c r="BO238" s="55" t="str">
        <f t="shared" si="1257"/>
        <v/>
      </c>
      <c r="BP238" s="55" t="str">
        <f t="shared" si="1257"/>
        <v/>
      </c>
      <c r="BQ238" s="55" t="str">
        <f t="shared" ref="BQ238:CO238" si="1258">IFERROR(IF($Y$2="DAILY",BP238+1,""),"")</f>
        <v/>
      </c>
      <c r="BR238" s="55" t="str">
        <f t="shared" si="1258"/>
        <v/>
      </c>
      <c r="BS238" s="55" t="str">
        <f t="shared" si="1258"/>
        <v/>
      </c>
      <c r="BT238" s="55" t="str">
        <f t="shared" si="1258"/>
        <v/>
      </c>
      <c r="BU238" s="55" t="str">
        <f t="shared" si="1258"/>
        <v/>
      </c>
      <c r="BV238" s="55" t="str">
        <f t="shared" si="1258"/>
        <v/>
      </c>
      <c r="BW238" s="55" t="str">
        <f t="shared" si="1258"/>
        <v/>
      </c>
      <c r="BX238" s="55" t="str">
        <f t="shared" si="1258"/>
        <v/>
      </c>
      <c r="BY238" s="55" t="str">
        <f t="shared" si="1258"/>
        <v/>
      </c>
      <c r="BZ238" s="55" t="str">
        <f t="shared" si="1258"/>
        <v/>
      </c>
      <c r="CA238" s="55" t="str">
        <f t="shared" si="1258"/>
        <v/>
      </c>
      <c r="CB238" s="55" t="str">
        <f t="shared" si="1258"/>
        <v/>
      </c>
      <c r="CC238" s="55" t="str">
        <f t="shared" si="1258"/>
        <v/>
      </c>
      <c r="CD238" s="55" t="str">
        <f t="shared" si="1258"/>
        <v/>
      </c>
      <c r="CE238" s="55" t="str">
        <f t="shared" si="1258"/>
        <v/>
      </c>
      <c r="CF238" s="55" t="str">
        <f t="shared" si="1258"/>
        <v/>
      </c>
      <c r="CG238" s="55" t="str">
        <f t="shared" si="1258"/>
        <v/>
      </c>
      <c r="CH238" s="55" t="str">
        <f t="shared" si="1258"/>
        <v/>
      </c>
      <c r="CI238" s="55" t="str">
        <f t="shared" si="1258"/>
        <v/>
      </c>
      <c r="CJ238" s="55" t="str">
        <f t="shared" si="1258"/>
        <v/>
      </c>
      <c r="CK238" s="55" t="str">
        <f t="shared" si="1258"/>
        <v/>
      </c>
      <c r="CL238" s="55" t="str">
        <f t="shared" si="1258"/>
        <v/>
      </c>
      <c r="CM238" s="55" t="str">
        <f t="shared" si="1258"/>
        <v/>
      </c>
      <c r="CN238" s="55" t="str">
        <f t="shared" si="1258"/>
        <v/>
      </c>
      <c r="CO238" s="55" t="str">
        <f t="shared" si="1258"/>
        <v/>
      </c>
      <c r="CP238" s="56" t="str">
        <f>IFERROR(IF($Y$2="DAILY",DATE(B235,1,1)-WEEKDAY(DATE(B235,1,1))+52*7,DATE(CR238,1,1)-WEEKDAY(DATE(CR238,1,1))+52*7),"")</f>
        <v/>
      </c>
      <c r="CQ238" s="3"/>
      <c r="CR238" s="3" t="str">
        <f>B55</f>
        <v/>
      </c>
    </row>
    <row r="239" spans="1:96" ht="21" customHeight="1" x14ac:dyDescent="0.25">
      <c r="A239" s="48"/>
      <c r="B239" s="49"/>
      <c r="C239" s="58"/>
      <c r="D239" s="54" t="str">
        <f>IFERROR(IF($Y$2="DAILY",IF(AND(MONTH(DATE(B235,2,29))=2,WEEKDAY(DATE(B235,1,1))=7),DATE(B235,12,24),""),""),"")</f>
        <v/>
      </c>
      <c r="E239" s="55" t="str">
        <f>IFERROR(IF($Y$2="DAILY",IF(AND(MONTH(DATE(B235,2,29))=2,WEEKDAY(DATE(B235,1,1))=7),DATE(B235,12,25),""),""),"")</f>
        <v/>
      </c>
      <c r="F239" s="55" t="str">
        <f>IFERROR(IF($Y$2="DAILY",IF(AND(MONTH(DATE(B235,2,29))=2,WEEKDAY(DATE(B235,1,1))=7),DATE(B235,12,26),""),""),"")</f>
        <v/>
      </c>
      <c r="G239" s="55" t="str">
        <f>IFERROR(IF($Y$2="DAILY",IF(AND(MONTH(DATE(B235,2,29))=2,WEEKDAY(DATE(B235,1,1))=7),DATE(B235,12,27),""),""),"")</f>
        <v/>
      </c>
      <c r="H239" s="55" t="str">
        <f>IFERROR(IF($Y$2="DAILY",IF(AND(MONTH(DATE(B235,2,29))=2,WEEKDAY(DATE(B235,1,1))=7),DATE(B235,12,28),""),""),"")</f>
        <v/>
      </c>
      <c r="I239" s="55" t="str">
        <f>IFERROR(IF($Y$2="DAILY",IF(AND(MONTH(DATE(B235,2,29))=2,WEEKDAY(DATE(B235,1,1))=7),DATE(B235,12,29),""),""),"")</f>
        <v/>
      </c>
      <c r="J239" s="55" t="str">
        <f>IFERROR(IF($Y$2="DAILY",IF(AND(MONTH(DATE(B235,2,29))=2,WEEKDAY(DATE(B235,1,1))=7),DATE(B235,12,30),""),""),"")</f>
        <v/>
      </c>
      <c r="K239" s="55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56"/>
      <c r="CQ239" s="3"/>
      <c r="CR239" s="3" t="str">
        <f>B55</f>
        <v/>
      </c>
    </row>
    <row r="240" spans="1:96" ht="21" customHeight="1" x14ac:dyDescent="0.25">
      <c r="A240" s="48" t="str">
        <f>IFERROR(IF($Y$2="DAILY","45-46",""),"")</f>
        <v>45-46</v>
      </c>
      <c r="B240" s="49" t="str">
        <f>IFERROR(IF($Y$2="DAILY",$B$10+46,""),"")</f>
        <v/>
      </c>
      <c r="C240" s="57">
        <f t="shared" ref="C240" si="1259">IF($Y$2="DAILY",1,"")</f>
        <v>1</v>
      </c>
      <c r="D240" s="54" t="str">
        <f>IFERROR(IF($Y$2="DAILY",DATE(B240,1,1)-WEEKDAY(DATE(B240,1,1),1)+1,""),"")</f>
        <v/>
      </c>
      <c r="E240" s="55" t="str">
        <f>IFERROR(IF($Y$2="DAILY",DATE(B240,1,1)-WEEKDAY(DATE(B240,1,1),1)+2,""),"")</f>
        <v/>
      </c>
      <c r="F240" s="55" t="str">
        <f>IFERROR(IF($Y$2="DAILY",DATE(B240,1,1)-WEEKDAY(DATE(B240,1,1),1)+3,""),"")</f>
        <v/>
      </c>
      <c r="G240" s="55" t="str">
        <f>IFERROR(IF($Y$2="DAILY",DATE(B240,1,1)-WEEKDAY(DATE(B240,1,1),1)+4,""),"")</f>
        <v/>
      </c>
      <c r="H240" s="55" t="str">
        <f>IFERROR(IF($Y$2="DAILY",DATE(B240,1,1)-WEEKDAY(DATE(B240,1,1),1)+5,""),"")</f>
        <v/>
      </c>
      <c r="I240" s="55" t="str">
        <f>IFERROR(IF($Y$2="DAILY",DATE(B240,1,1)-WEEKDAY(DATE(B240,1,1),1)+6,""),"")</f>
        <v/>
      </c>
      <c r="J240" s="55" t="str">
        <f>IFERROR(IF($Y$2="DAILY",DATE(B240,1,1)-WEEKDAY(DATE(B240,1,1),1)+7,""),"")</f>
        <v/>
      </c>
      <c r="K240" s="55" t="str">
        <f t="shared" ref="K240:BV240" si="1260">IFERROR(IF($Y$2="DAILY",J240+1,""),"")</f>
        <v/>
      </c>
      <c r="L240" s="55" t="str">
        <f t="shared" si="1260"/>
        <v/>
      </c>
      <c r="M240" s="55" t="str">
        <f t="shared" si="1260"/>
        <v/>
      </c>
      <c r="N240" s="55" t="str">
        <f t="shared" si="1260"/>
        <v/>
      </c>
      <c r="O240" s="55" t="str">
        <f t="shared" si="1260"/>
        <v/>
      </c>
      <c r="P240" s="55" t="str">
        <f t="shared" si="1260"/>
        <v/>
      </c>
      <c r="Q240" s="55" t="str">
        <f t="shared" si="1260"/>
        <v/>
      </c>
      <c r="R240" s="55" t="str">
        <f t="shared" si="1260"/>
        <v/>
      </c>
      <c r="S240" s="55" t="str">
        <f t="shared" si="1260"/>
        <v/>
      </c>
      <c r="T240" s="55" t="str">
        <f t="shared" si="1260"/>
        <v/>
      </c>
      <c r="U240" s="55" t="str">
        <f t="shared" si="1260"/>
        <v/>
      </c>
      <c r="V240" s="55" t="str">
        <f t="shared" si="1260"/>
        <v/>
      </c>
      <c r="W240" s="55" t="str">
        <f t="shared" si="1260"/>
        <v/>
      </c>
      <c r="X240" s="55" t="str">
        <f t="shared" si="1260"/>
        <v/>
      </c>
      <c r="Y240" s="55" t="str">
        <f t="shared" si="1260"/>
        <v/>
      </c>
      <c r="Z240" s="55" t="str">
        <f t="shared" si="1260"/>
        <v/>
      </c>
      <c r="AA240" s="55" t="str">
        <f t="shared" si="1260"/>
        <v/>
      </c>
      <c r="AB240" s="55" t="str">
        <f t="shared" si="1260"/>
        <v/>
      </c>
      <c r="AC240" s="55" t="str">
        <f t="shared" si="1260"/>
        <v/>
      </c>
      <c r="AD240" s="55" t="str">
        <f t="shared" si="1260"/>
        <v/>
      </c>
      <c r="AE240" s="55" t="str">
        <f t="shared" si="1260"/>
        <v/>
      </c>
      <c r="AF240" s="55" t="str">
        <f t="shared" si="1260"/>
        <v/>
      </c>
      <c r="AG240" s="55" t="str">
        <f t="shared" si="1260"/>
        <v/>
      </c>
      <c r="AH240" s="55" t="str">
        <f t="shared" si="1260"/>
        <v/>
      </c>
      <c r="AI240" s="55" t="str">
        <f t="shared" si="1260"/>
        <v/>
      </c>
      <c r="AJ240" s="55" t="str">
        <f t="shared" si="1260"/>
        <v/>
      </c>
      <c r="AK240" s="55" t="str">
        <f t="shared" si="1260"/>
        <v/>
      </c>
      <c r="AL240" s="55" t="str">
        <f t="shared" si="1260"/>
        <v/>
      </c>
      <c r="AM240" s="55" t="str">
        <f t="shared" si="1260"/>
        <v/>
      </c>
      <c r="AN240" s="55" t="str">
        <f t="shared" si="1260"/>
        <v/>
      </c>
      <c r="AO240" s="55" t="str">
        <f t="shared" si="1260"/>
        <v/>
      </c>
      <c r="AP240" s="55" t="str">
        <f t="shared" si="1260"/>
        <v/>
      </c>
      <c r="AQ240" s="55" t="str">
        <f t="shared" si="1260"/>
        <v/>
      </c>
      <c r="AR240" s="55" t="str">
        <f t="shared" si="1260"/>
        <v/>
      </c>
      <c r="AS240" s="55" t="str">
        <f t="shared" si="1260"/>
        <v/>
      </c>
      <c r="AT240" s="55" t="str">
        <f t="shared" si="1260"/>
        <v/>
      </c>
      <c r="AU240" s="55" t="str">
        <f t="shared" si="1260"/>
        <v/>
      </c>
      <c r="AV240" s="55" t="str">
        <f t="shared" si="1260"/>
        <v/>
      </c>
      <c r="AW240" s="55" t="str">
        <f t="shared" si="1260"/>
        <v/>
      </c>
      <c r="AX240" s="55" t="str">
        <f t="shared" si="1260"/>
        <v/>
      </c>
      <c r="AY240" s="55" t="str">
        <f t="shared" si="1260"/>
        <v/>
      </c>
      <c r="AZ240" s="55" t="str">
        <f t="shared" si="1260"/>
        <v/>
      </c>
      <c r="BA240" s="55" t="str">
        <f t="shared" si="1260"/>
        <v/>
      </c>
      <c r="BB240" s="55" t="str">
        <f t="shared" si="1260"/>
        <v/>
      </c>
      <c r="BC240" s="55" t="str">
        <f t="shared" si="1260"/>
        <v/>
      </c>
      <c r="BD240" s="55" t="str">
        <f t="shared" si="1260"/>
        <v/>
      </c>
      <c r="BE240" s="55" t="str">
        <f t="shared" si="1260"/>
        <v/>
      </c>
      <c r="BF240" s="55" t="str">
        <f t="shared" si="1260"/>
        <v/>
      </c>
      <c r="BG240" s="55" t="str">
        <f t="shared" si="1260"/>
        <v/>
      </c>
      <c r="BH240" s="55" t="str">
        <f t="shared" si="1260"/>
        <v/>
      </c>
      <c r="BI240" s="55" t="str">
        <f t="shared" si="1260"/>
        <v/>
      </c>
      <c r="BJ240" s="55" t="str">
        <f t="shared" si="1260"/>
        <v/>
      </c>
      <c r="BK240" s="55" t="str">
        <f t="shared" si="1260"/>
        <v/>
      </c>
      <c r="BL240" s="55" t="str">
        <f t="shared" si="1260"/>
        <v/>
      </c>
      <c r="BM240" s="55" t="str">
        <f t="shared" si="1260"/>
        <v/>
      </c>
      <c r="BN240" s="55" t="str">
        <f t="shared" si="1260"/>
        <v/>
      </c>
      <c r="BO240" s="55" t="str">
        <f t="shared" si="1260"/>
        <v/>
      </c>
      <c r="BP240" s="55" t="str">
        <f t="shared" si="1260"/>
        <v/>
      </c>
      <c r="BQ240" s="55" t="str">
        <f t="shared" si="1260"/>
        <v/>
      </c>
      <c r="BR240" s="55" t="str">
        <f t="shared" si="1260"/>
        <v/>
      </c>
      <c r="BS240" s="55" t="str">
        <f t="shared" si="1260"/>
        <v/>
      </c>
      <c r="BT240" s="55" t="str">
        <f t="shared" si="1260"/>
        <v/>
      </c>
      <c r="BU240" s="55" t="str">
        <f t="shared" si="1260"/>
        <v/>
      </c>
      <c r="BV240" s="55" t="str">
        <f t="shared" si="1260"/>
        <v/>
      </c>
      <c r="BW240" s="55" t="str">
        <f t="shared" ref="BW240:CO240" si="1261">IFERROR(IF($Y$2="DAILY",BV240+1,""),"")</f>
        <v/>
      </c>
      <c r="BX240" s="55" t="str">
        <f t="shared" si="1261"/>
        <v/>
      </c>
      <c r="BY240" s="55" t="str">
        <f t="shared" si="1261"/>
        <v/>
      </c>
      <c r="BZ240" s="55" t="str">
        <f t="shared" si="1261"/>
        <v/>
      </c>
      <c r="CA240" s="55" t="str">
        <f t="shared" si="1261"/>
        <v/>
      </c>
      <c r="CB240" s="55" t="str">
        <f t="shared" si="1261"/>
        <v/>
      </c>
      <c r="CC240" s="55" t="str">
        <f t="shared" si="1261"/>
        <v/>
      </c>
      <c r="CD240" s="55" t="str">
        <f t="shared" si="1261"/>
        <v/>
      </c>
      <c r="CE240" s="55" t="str">
        <f t="shared" si="1261"/>
        <v/>
      </c>
      <c r="CF240" s="55" t="str">
        <f t="shared" si="1261"/>
        <v/>
      </c>
      <c r="CG240" s="55" t="str">
        <f t="shared" si="1261"/>
        <v/>
      </c>
      <c r="CH240" s="55" t="str">
        <f t="shared" si="1261"/>
        <v/>
      </c>
      <c r="CI240" s="55" t="str">
        <f t="shared" si="1261"/>
        <v/>
      </c>
      <c r="CJ240" s="55" t="str">
        <f t="shared" si="1261"/>
        <v/>
      </c>
      <c r="CK240" s="55" t="str">
        <f t="shared" si="1261"/>
        <v/>
      </c>
      <c r="CL240" s="55" t="str">
        <f t="shared" si="1261"/>
        <v/>
      </c>
      <c r="CM240" s="55" t="str">
        <f t="shared" si="1261"/>
        <v/>
      </c>
      <c r="CN240" s="55" t="str">
        <f t="shared" si="1261"/>
        <v/>
      </c>
      <c r="CO240" s="55" t="str">
        <f t="shared" si="1261"/>
        <v/>
      </c>
      <c r="CP240" s="56" t="str">
        <f>IFERROR(IF($Y$2="DAILY",DATE(B240,1,1)-WEEKDAY(DATE(B240,1,1))+13*7,DATE(CR240,1,1)-WEEKDAY(DATE(CR240,1,1))+13*7),"")</f>
        <v/>
      </c>
      <c r="CQ240" s="3"/>
      <c r="CR240" s="3" t="str">
        <f>B56</f>
        <v/>
      </c>
    </row>
    <row r="241" spans="1:96" ht="21" customHeight="1" x14ac:dyDescent="0.25">
      <c r="A241" s="48"/>
      <c r="B241" s="61"/>
      <c r="C241" s="57">
        <f t="shared" ref="C241" si="1262">IF($Y$2="DAILY",2,"")</f>
        <v>2</v>
      </c>
      <c r="D241" s="54" t="str">
        <f t="shared" ref="D241:D243" si="1263">IFERROR(IF($Y$2="DAILY",CP240+1,""),"")</f>
        <v/>
      </c>
      <c r="E241" s="55" t="str">
        <f t="shared" ref="E241:BP241" si="1264">IFERROR(IF($Y$2="DAILY",D241+1,""),"")</f>
        <v/>
      </c>
      <c r="F241" s="55" t="str">
        <f t="shared" si="1264"/>
        <v/>
      </c>
      <c r="G241" s="55" t="str">
        <f t="shared" si="1264"/>
        <v/>
      </c>
      <c r="H241" s="55" t="str">
        <f t="shared" si="1264"/>
        <v/>
      </c>
      <c r="I241" s="55" t="str">
        <f t="shared" si="1264"/>
        <v/>
      </c>
      <c r="J241" s="55" t="str">
        <f t="shared" si="1264"/>
        <v/>
      </c>
      <c r="K241" s="55" t="str">
        <f t="shared" si="1264"/>
        <v/>
      </c>
      <c r="L241" s="55" t="str">
        <f t="shared" si="1264"/>
        <v/>
      </c>
      <c r="M241" s="55" t="str">
        <f t="shared" si="1264"/>
        <v/>
      </c>
      <c r="N241" s="55" t="str">
        <f t="shared" si="1264"/>
        <v/>
      </c>
      <c r="O241" s="55" t="str">
        <f t="shared" si="1264"/>
        <v/>
      </c>
      <c r="P241" s="55" t="str">
        <f t="shared" si="1264"/>
        <v/>
      </c>
      <c r="Q241" s="55" t="str">
        <f t="shared" si="1264"/>
        <v/>
      </c>
      <c r="R241" s="55" t="str">
        <f t="shared" si="1264"/>
        <v/>
      </c>
      <c r="S241" s="55" t="str">
        <f t="shared" si="1264"/>
        <v/>
      </c>
      <c r="T241" s="55" t="str">
        <f t="shared" si="1264"/>
        <v/>
      </c>
      <c r="U241" s="55" t="str">
        <f t="shared" si="1264"/>
        <v/>
      </c>
      <c r="V241" s="55" t="str">
        <f t="shared" si="1264"/>
        <v/>
      </c>
      <c r="W241" s="55" t="str">
        <f t="shared" si="1264"/>
        <v/>
      </c>
      <c r="X241" s="55" t="str">
        <f t="shared" si="1264"/>
        <v/>
      </c>
      <c r="Y241" s="55" t="str">
        <f t="shared" si="1264"/>
        <v/>
      </c>
      <c r="Z241" s="55" t="str">
        <f t="shared" si="1264"/>
        <v/>
      </c>
      <c r="AA241" s="55" t="str">
        <f t="shared" si="1264"/>
        <v/>
      </c>
      <c r="AB241" s="55" t="str">
        <f t="shared" si="1264"/>
        <v/>
      </c>
      <c r="AC241" s="55" t="str">
        <f t="shared" si="1264"/>
        <v/>
      </c>
      <c r="AD241" s="55" t="str">
        <f t="shared" si="1264"/>
        <v/>
      </c>
      <c r="AE241" s="55" t="str">
        <f t="shared" si="1264"/>
        <v/>
      </c>
      <c r="AF241" s="55" t="str">
        <f t="shared" si="1264"/>
        <v/>
      </c>
      <c r="AG241" s="55" t="str">
        <f t="shared" si="1264"/>
        <v/>
      </c>
      <c r="AH241" s="55" t="str">
        <f t="shared" si="1264"/>
        <v/>
      </c>
      <c r="AI241" s="55" t="str">
        <f t="shared" si="1264"/>
        <v/>
      </c>
      <c r="AJ241" s="55" t="str">
        <f t="shared" si="1264"/>
        <v/>
      </c>
      <c r="AK241" s="55" t="str">
        <f t="shared" si="1264"/>
        <v/>
      </c>
      <c r="AL241" s="55" t="str">
        <f t="shared" si="1264"/>
        <v/>
      </c>
      <c r="AM241" s="55" t="str">
        <f t="shared" si="1264"/>
        <v/>
      </c>
      <c r="AN241" s="55" t="str">
        <f t="shared" si="1264"/>
        <v/>
      </c>
      <c r="AO241" s="55" t="str">
        <f t="shared" si="1264"/>
        <v/>
      </c>
      <c r="AP241" s="55" t="str">
        <f t="shared" si="1264"/>
        <v/>
      </c>
      <c r="AQ241" s="55" t="str">
        <f t="shared" si="1264"/>
        <v/>
      </c>
      <c r="AR241" s="55" t="str">
        <f t="shared" si="1264"/>
        <v/>
      </c>
      <c r="AS241" s="55" t="str">
        <f t="shared" si="1264"/>
        <v/>
      </c>
      <c r="AT241" s="55" t="str">
        <f t="shared" si="1264"/>
        <v/>
      </c>
      <c r="AU241" s="55" t="str">
        <f t="shared" si="1264"/>
        <v/>
      </c>
      <c r="AV241" s="55" t="str">
        <f t="shared" si="1264"/>
        <v/>
      </c>
      <c r="AW241" s="55" t="str">
        <f t="shared" si="1264"/>
        <v/>
      </c>
      <c r="AX241" s="55" t="str">
        <f t="shared" si="1264"/>
        <v/>
      </c>
      <c r="AY241" s="55" t="str">
        <f t="shared" si="1264"/>
        <v/>
      </c>
      <c r="AZ241" s="55" t="str">
        <f t="shared" si="1264"/>
        <v/>
      </c>
      <c r="BA241" s="55" t="str">
        <f t="shared" si="1264"/>
        <v/>
      </c>
      <c r="BB241" s="55" t="str">
        <f t="shared" si="1264"/>
        <v/>
      </c>
      <c r="BC241" s="55" t="str">
        <f t="shared" si="1264"/>
        <v/>
      </c>
      <c r="BD241" s="55" t="str">
        <f t="shared" si="1264"/>
        <v/>
      </c>
      <c r="BE241" s="55" t="str">
        <f t="shared" si="1264"/>
        <v/>
      </c>
      <c r="BF241" s="55" t="str">
        <f t="shared" si="1264"/>
        <v/>
      </c>
      <c r="BG241" s="55" t="str">
        <f t="shared" si="1264"/>
        <v/>
      </c>
      <c r="BH241" s="55" t="str">
        <f t="shared" si="1264"/>
        <v/>
      </c>
      <c r="BI241" s="55" t="str">
        <f t="shared" si="1264"/>
        <v/>
      </c>
      <c r="BJ241" s="55" t="str">
        <f t="shared" si="1264"/>
        <v/>
      </c>
      <c r="BK241" s="55" t="str">
        <f t="shared" si="1264"/>
        <v/>
      </c>
      <c r="BL241" s="55" t="str">
        <f t="shared" si="1264"/>
        <v/>
      </c>
      <c r="BM241" s="55" t="str">
        <f t="shared" si="1264"/>
        <v/>
      </c>
      <c r="BN241" s="55" t="str">
        <f t="shared" si="1264"/>
        <v/>
      </c>
      <c r="BO241" s="55" t="str">
        <f t="shared" si="1264"/>
        <v/>
      </c>
      <c r="BP241" s="55" t="str">
        <f t="shared" si="1264"/>
        <v/>
      </c>
      <c r="BQ241" s="55" t="str">
        <f t="shared" ref="BQ241:CO241" si="1265">IFERROR(IF($Y$2="DAILY",BP241+1,""),"")</f>
        <v/>
      </c>
      <c r="BR241" s="55" t="str">
        <f t="shared" si="1265"/>
        <v/>
      </c>
      <c r="BS241" s="55" t="str">
        <f t="shared" si="1265"/>
        <v/>
      </c>
      <c r="BT241" s="55" t="str">
        <f t="shared" si="1265"/>
        <v/>
      </c>
      <c r="BU241" s="55" t="str">
        <f t="shared" si="1265"/>
        <v/>
      </c>
      <c r="BV241" s="55" t="str">
        <f t="shared" si="1265"/>
        <v/>
      </c>
      <c r="BW241" s="55" t="str">
        <f t="shared" si="1265"/>
        <v/>
      </c>
      <c r="BX241" s="55" t="str">
        <f t="shared" si="1265"/>
        <v/>
      </c>
      <c r="BY241" s="55" t="str">
        <f t="shared" si="1265"/>
        <v/>
      </c>
      <c r="BZ241" s="55" t="str">
        <f t="shared" si="1265"/>
        <v/>
      </c>
      <c r="CA241" s="55" t="str">
        <f t="shared" si="1265"/>
        <v/>
      </c>
      <c r="CB241" s="55" t="str">
        <f t="shared" si="1265"/>
        <v/>
      </c>
      <c r="CC241" s="55" t="str">
        <f t="shared" si="1265"/>
        <v/>
      </c>
      <c r="CD241" s="55" t="str">
        <f t="shared" si="1265"/>
        <v/>
      </c>
      <c r="CE241" s="55" t="str">
        <f t="shared" si="1265"/>
        <v/>
      </c>
      <c r="CF241" s="55" t="str">
        <f t="shared" si="1265"/>
        <v/>
      </c>
      <c r="CG241" s="55" t="str">
        <f t="shared" si="1265"/>
        <v/>
      </c>
      <c r="CH241" s="55" t="str">
        <f t="shared" si="1265"/>
        <v/>
      </c>
      <c r="CI241" s="55" t="str">
        <f t="shared" si="1265"/>
        <v/>
      </c>
      <c r="CJ241" s="55" t="str">
        <f t="shared" si="1265"/>
        <v/>
      </c>
      <c r="CK241" s="55" t="str">
        <f t="shared" si="1265"/>
        <v/>
      </c>
      <c r="CL241" s="55" t="str">
        <f t="shared" si="1265"/>
        <v/>
      </c>
      <c r="CM241" s="55" t="str">
        <f t="shared" si="1265"/>
        <v/>
      </c>
      <c r="CN241" s="55" t="str">
        <f t="shared" si="1265"/>
        <v/>
      </c>
      <c r="CO241" s="55" t="str">
        <f t="shared" si="1265"/>
        <v/>
      </c>
      <c r="CP241" s="56" t="str">
        <f>IFERROR(IF($Y$2="DAILY",DATE(B240,1,1)-WEEKDAY(DATE(B240,1,1))+26*7,DATE(CR241,1,1)-WEEKDAY(DATE(CR241,1,1))+26*7),"")</f>
        <v/>
      </c>
      <c r="CQ241" s="3"/>
      <c r="CR241" s="3" t="str">
        <f>B56</f>
        <v/>
      </c>
    </row>
    <row r="242" spans="1:96" ht="21" customHeight="1" x14ac:dyDescent="0.25">
      <c r="A242" s="48"/>
      <c r="B242" s="49"/>
      <c r="C242" s="57">
        <f t="shared" ref="C242" si="1266">IF($Y$2="DAILY",3,"")</f>
        <v>3</v>
      </c>
      <c r="D242" s="54" t="str">
        <f t="shared" si="1263"/>
        <v/>
      </c>
      <c r="E242" s="55" t="str">
        <f t="shared" ref="E242:BP242" si="1267">IFERROR(IF($Y$2="DAILY",D242+1,""),"")</f>
        <v/>
      </c>
      <c r="F242" s="55" t="str">
        <f t="shared" si="1267"/>
        <v/>
      </c>
      <c r="G242" s="55" t="str">
        <f t="shared" si="1267"/>
        <v/>
      </c>
      <c r="H242" s="55" t="str">
        <f t="shared" si="1267"/>
        <v/>
      </c>
      <c r="I242" s="55" t="str">
        <f t="shared" si="1267"/>
        <v/>
      </c>
      <c r="J242" s="55" t="str">
        <f t="shared" si="1267"/>
        <v/>
      </c>
      <c r="K242" s="55" t="str">
        <f t="shared" si="1267"/>
        <v/>
      </c>
      <c r="L242" s="55" t="str">
        <f t="shared" si="1267"/>
        <v/>
      </c>
      <c r="M242" s="55" t="str">
        <f t="shared" si="1267"/>
        <v/>
      </c>
      <c r="N242" s="55" t="str">
        <f t="shared" si="1267"/>
        <v/>
      </c>
      <c r="O242" s="55" t="str">
        <f t="shared" si="1267"/>
        <v/>
      </c>
      <c r="P242" s="55" t="str">
        <f t="shared" si="1267"/>
        <v/>
      </c>
      <c r="Q242" s="55" t="str">
        <f t="shared" si="1267"/>
        <v/>
      </c>
      <c r="R242" s="55" t="str">
        <f t="shared" si="1267"/>
        <v/>
      </c>
      <c r="S242" s="55" t="str">
        <f t="shared" si="1267"/>
        <v/>
      </c>
      <c r="T242" s="55" t="str">
        <f t="shared" si="1267"/>
        <v/>
      </c>
      <c r="U242" s="55" t="str">
        <f t="shared" si="1267"/>
        <v/>
      </c>
      <c r="V242" s="55" t="str">
        <f t="shared" si="1267"/>
        <v/>
      </c>
      <c r="W242" s="55" t="str">
        <f t="shared" si="1267"/>
        <v/>
      </c>
      <c r="X242" s="55" t="str">
        <f t="shared" si="1267"/>
        <v/>
      </c>
      <c r="Y242" s="55" t="str">
        <f t="shared" si="1267"/>
        <v/>
      </c>
      <c r="Z242" s="55" t="str">
        <f t="shared" si="1267"/>
        <v/>
      </c>
      <c r="AA242" s="55" t="str">
        <f t="shared" si="1267"/>
        <v/>
      </c>
      <c r="AB242" s="55" t="str">
        <f t="shared" si="1267"/>
        <v/>
      </c>
      <c r="AC242" s="55" t="str">
        <f t="shared" si="1267"/>
        <v/>
      </c>
      <c r="AD242" s="55" t="str">
        <f t="shared" si="1267"/>
        <v/>
      </c>
      <c r="AE242" s="55" t="str">
        <f t="shared" si="1267"/>
        <v/>
      </c>
      <c r="AF242" s="55" t="str">
        <f t="shared" si="1267"/>
        <v/>
      </c>
      <c r="AG242" s="55" t="str">
        <f t="shared" si="1267"/>
        <v/>
      </c>
      <c r="AH242" s="55" t="str">
        <f t="shared" si="1267"/>
        <v/>
      </c>
      <c r="AI242" s="55" t="str">
        <f t="shared" si="1267"/>
        <v/>
      </c>
      <c r="AJ242" s="55" t="str">
        <f t="shared" si="1267"/>
        <v/>
      </c>
      <c r="AK242" s="55" t="str">
        <f t="shared" si="1267"/>
        <v/>
      </c>
      <c r="AL242" s="55" t="str">
        <f t="shared" si="1267"/>
        <v/>
      </c>
      <c r="AM242" s="55" t="str">
        <f t="shared" si="1267"/>
        <v/>
      </c>
      <c r="AN242" s="55" t="str">
        <f t="shared" si="1267"/>
        <v/>
      </c>
      <c r="AO242" s="55" t="str">
        <f t="shared" si="1267"/>
        <v/>
      </c>
      <c r="AP242" s="55" t="str">
        <f t="shared" si="1267"/>
        <v/>
      </c>
      <c r="AQ242" s="55" t="str">
        <f t="shared" si="1267"/>
        <v/>
      </c>
      <c r="AR242" s="55" t="str">
        <f t="shared" si="1267"/>
        <v/>
      </c>
      <c r="AS242" s="55" t="str">
        <f t="shared" si="1267"/>
        <v/>
      </c>
      <c r="AT242" s="55" t="str">
        <f t="shared" si="1267"/>
        <v/>
      </c>
      <c r="AU242" s="55" t="str">
        <f t="shared" si="1267"/>
        <v/>
      </c>
      <c r="AV242" s="55" t="str">
        <f t="shared" si="1267"/>
        <v/>
      </c>
      <c r="AW242" s="55" t="str">
        <f t="shared" si="1267"/>
        <v/>
      </c>
      <c r="AX242" s="55" t="str">
        <f t="shared" si="1267"/>
        <v/>
      </c>
      <c r="AY242" s="55" t="str">
        <f t="shared" si="1267"/>
        <v/>
      </c>
      <c r="AZ242" s="55" t="str">
        <f t="shared" si="1267"/>
        <v/>
      </c>
      <c r="BA242" s="55" t="str">
        <f t="shared" si="1267"/>
        <v/>
      </c>
      <c r="BB242" s="55" t="str">
        <f t="shared" si="1267"/>
        <v/>
      </c>
      <c r="BC242" s="55" t="str">
        <f t="shared" si="1267"/>
        <v/>
      </c>
      <c r="BD242" s="55" t="str">
        <f t="shared" si="1267"/>
        <v/>
      </c>
      <c r="BE242" s="55" t="str">
        <f t="shared" si="1267"/>
        <v/>
      </c>
      <c r="BF242" s="55" t="str">
        <f t="shared" si="1267"/>
        <v/>
      </c>
      <c r="BG242" s="55" t="str">
        <f t="shared" si="1267"/>
        <v/>
      </c>
      <c r="BH242" s="55" t="str">
        <f t="shared" si="1267"/>
        <v/>
      </c>
      <c r="BI242" s="55" t="str">
        <f t="shared" si="1267"/>
        <v/>
      </c>
      <c r="BJ242" s="55" t="str">
        <f t="shared" si="1267"/>
        <v/>
      </c>
      <c r="BK242" s="55" t="str">
        <f t="shared" si="1267"/>
        <v/>
      </c>
      <c r="BL242" s="55" t="str">
        <f t="shared" si="1267"/>
        <v/>
      </c>
      <c r="BM242" s="55" t="str">
        <f t="shared" si="1267"/>
        <v/>
      </c>
      <c r="BN242" s="55" t="str">
        <f t="shared" si="1267"/>
        <v/>
      </c>
      <c r="BO242" s="55" t="str">
        <f t="shared" si="1267"/>
        <v/>
      </c>
      <c r="BP242" s="55" t="str">
        <f t="shared" si="1267"/>
        <v/>
      </c>
      <c r="BQ242" s="55" t="str">
        <f t="shared" ref="BQ242:CO242" si="1268">IFERROR(IF($Y$2="DAILY",BP242+1,""),"")</f>
        <v/>
      </c>
      <c r="BR242" s="55" t="str">
        <f t="shared" si="1268"/>
        <v/>
      </c>
      <c r="BS242" s="55" t="str">
        <f t="shared" si="1268"/>
        <v/>
      </c>
      <c r="BT242" s="55" t="str">
        <f t="shared" si="1268"/>
        <v/>
      </c>
      <c r="BU242" s="55" t="str">
        <f t="shared" si="1268"/>
        <v/>
      </c>
      <c r="BV242" s="55" t="str">
        <f t="shared" si="1268"/>
        <v/>
      </c>
      <c r="BW242" s="55" t="str">
        <f t="shared" si="1268"/>
        <v/>
      </c>
      <c r="BX242" s="55" t="str">
        <f t="shared" si="1268"/>
        <v/>
      </c>
      <c r="BY242" s="55" t="str">
        <f t="shared" si="1268"/>
        <v/>
      </c>
      <c r="BZ242" s="55" t="str">
        <f t="shared" si="1268"/>
        <v/>
      </c>
      <c r="CA242" s="55" t="str">
        <f t="shared" si="1268"/>
        <v/>
      </c>
      <c r="CB242" s="55" t="str">
        <f t="shared" si="1268"/>
        <v/>
      </c>
      <c r="CC242" s="55" t="str">
        <f t="shared" si="1268"/>
        <v/>
      </c>
      <c r="CD242" s="55" t="str">
        <f t="shared" si="1268"/>
        <v/>
      </c>
      <c r="CE242" s="55" t="str">
        <f t="shared" si="1268"/>
        <v/>
      </c>
      <c r="CF242" s="55" t="str">
        <f t="shared" si="1268"/>
        <v/>
      </c>
      <c r="CG242" s="55" t="str">
        <f t="shared" si="1268"/>
        <v/>
      </c>
      <c r="CH242" s="55" t="str">
        <f t="shared" si="1268"/>
        <v/>
      </c>
      <c r="CI242" s="55" t="str">
        <f t="shared" si="1268"/>
        <v/>
      </c>
      <c r="CJ242" s="55" t="str">
        <f t="shared" si="1268"/>
        <v/>
      </c>
      <c r="CK242" s="55" t="str">
        <f t="shared" si="1268"/>
        <v/>
      </c>
      <c r="CL242" s="55" t="str">
        <f t="shared" si="1268"/>
        <v/>
      </c>
      <c r="CM242" s="55" t="str">
        <f t="shared" si="1268"/>
        <v/>
      </c>
      <c r="CN242" s="55" t="str">
        <f t="shared" si="1268"/>
        <v/>
      </c>
      <c r="CO242" s="55" t="str">
        <f t="shared" si="1268"/>
        <v/>
      </c>
      <c r="CP242" s="56" t="str">
        <f>IFERROR(IF($Y$2="DAILY",DATE(B240,1,1)-WEEKDAY(DATE(B240,1,1))+39*7,DATE(CR242,1,1)-WEEKDAY(DATE(CR242,1,1))+39*7),"")</f>
        <v/>
      </c>
      <c r="CQ242" s="3"/>
      <c r="CR242" s="3" t="str">
        <f>B56</f>
        <v/>
      </c>
    </row>
    <row r="243" spans="1:96" ht="21" customHeight="1" x14ac:dyDescent="0.25">
      <c r="A243" s="48"/>
      <c r="B243" s="49"/>
      <c r="C243" s="57">
        <f t="shared" ref="C243" si="1269">IF($Y$2="DAILY",4,"")</f>
        <v>4</v>
      </c>
      <c r="D243" s="54" t="str">
        <f t="shared" si="1263"/>
        <v/>
      </c>
      <c r="E243" s="55" t="str">
        <f t="shared" ref="E243:BP243" si="1270">IFERROR(IF($Y$2="DAILY",D243+1,""),"")</f>
        <v/>
      </c>
      <c r="F243" s="55" t="str">
        <f t="shared" si="1270"/>
        <v/>
      </c>
      <c r="G243" s="55" t="str">
        <f t="shared" si="1270"/>
        <v/>
      </c>
      <c r="H243" s="55" t="str">
        <f t="shared" si="1270"/>
        <v/>
      </c>
      <c r="I243" s="55" t="str">
        <f t="shared" si="1270"/>
        <v/>
      </c>
      <c r="J243" s="55" t="str">
        <f t="shared" si="1270"/>
        <v/>
      </c>
      <c r="K243" s="55" t="str">
        <f t="shared" si="1270"/>
        <v/>
      </c>
      <c r="L243" s="55" t="str">
        <f t="shared" si="1270"/>
        <v/>
      </c>
      <c r="M243" s="55" t="str">
        <f t="shared" si="1270"/>
        <v/>
      </c>
      <c r="N243" s="55" t="str">
        <f t="shared" si="1270"/>
        <v/>
      </c>
      <c r="O243" s="55" t="str">
        <f t="shared" si="1270"/>
        <v/>
      </c>
      <c r="P243" s="55" t="str">
        <f t="shared" si="1270"/>
        <v/>
      </c>
      <c r="Q243" s="55" t="str">
        <f t="shared" si="1270"/>
        <v/>
      </c>
      <c r="R243" s="55" t="str">
        <f t="shared" si="1270"/>
        <v/>
      </c>
      <c r="S243" s="55" t="str">
        <f t="shared" si="1270"/>
        <v/>
      </c>
      <c r="T243" s="55" t="str">
        <f t="shared" si="1270"/>
        <v/>
      </c>
      <c r="U243" s="55" t="str">
        <f t="shared" si="1270"/>
        <v/>
      </c>
      <c r="V243" s="55" t="str">
        <f t="shared" si="1270"/>
        <v/>
      </c>
      <c r="W243" s="55" t="str">
        <f t="shared" si="1270"/>
        <v/>
      </c>
      <c r="X243" s="55" t="str">
        <f t="shared" si="1270"/>
        <v/>
      </c>
      <c r="Y243" s="55" t="str">
        <f t="shared" si="1270"/>
        <v/>
      </c>
      <c r="Z243" s="55" t="str">
        <f t="shared" si="1270"/>
        <v/>
      </c>
      <c r="AA243" s="55" t="str">
        <f t="shared" si="1270"/>
        <v/>
      </c>
      <c r="AB243" s="55" t="str">
        <f t="shared" si="1270"/>
        <v/>
      </c>
      <c r="AC243" s="55" t="str">
        <f t="shared" si="1270"/>
        <v/>
      </c>
      <c r="AD243" s="55" t="str">
        <f t="shared" si="1270"/>
        <v/>
      </c>
      <c r="AE243" s="55" t="str">
        <f t="shared" si="1270"/>
        <v/>
      </c>
      <c r="AF243" s="55" t="str">
        <f t="shared" si="1270"/>
        <v/>
      </c>
      <c r="AG243" s="55" t="str">
        <f t="shared" si="1270"/>
        <v/>
      </c>
      <c r="AH243" s="55" t="str">
        <f t="shared" si="1270"/>
        <v/>
      </c>
      <c r="AI243" s="55" t="str">
        <f t="shared" si="1270"/>
        <v/>
      </c>
      <c r="AJ243" s="55" t="str">
        <f t="shared" si="1270"/>
        <v/>
      </c>
      <c r="AK243" s="55" t="str">
        <f t="shared" si="1270"/>
        <v/>
      </c>
      <c r="AL243" s="55" t="str">
        <f t="shared" si="1270"/>
        <v/>
      </c>
      <c r="AM243" s="55" t="str">
        <f t="shared" si="1270"/>
        <v/>
      </c>
      <c r="AN243" s="55" t="str">
        <f t="shared" si="1270"/>
        <v/>
      </c>
      <c r="AO243" s="55" t="str">
        <f t="shared" si="1270"/>
        <v/>
      </c>
      <c r="AP243" s="55" t="str">
        <f t="shared" si="1270"/>
        <v/>
      </c>
      <c r="AQ243" s="55" t="str">
        <f t="shared" si="1270"/>
        <v/>
      </c>
      <c r="AR243" s="55" t="str">
        <f t="shared" si="1270"/>
        <v/>
      </c>
      <c r="AS243" s="55" t="str">
        <f t="shared" si="1270"/>
        <v/>
      </c>
      <c r="AT243" s="55" t="str">
        <f t="shared" si="1270"/>
        <v/>
      </c>
      <c r="AU243" s="55" t="str">
        <f t="shared" si="1270"/>
        <v/>
      </c>
      <c r="AV243" s="55" t="str">
        <f t="shared" si="1270"/>
        <v/>
      </c>
      <c r="AW243" s="55" t="str">
        <f t="shared" si="1270"/>
        <v/>
      </c>
      <c r="AX243" s="55" t="str">
        <f t="shared" si="1270"/>
        <v/>
      </c>
      <c r="AY243" s="55" t="str">
        <f t="shared" si="1270"/>
        <v/>
      </c>
      <c r="AZ243" s="55" t="str">
        <f t="shared" si="1270"/>
        <v/>
      </c>
      <c r="BA243" s="55" t="str">
        <f t="shared" si="1270"/>
        <v/>
      </c>
      <c r="BB243" s="55" t="str">
        <f t="shared" si="1270"/>
        <v/>
      </c>
      <c r="BC243" s="55" t="str">
        <f t="shared" si="1270"/>
        <v/>
      </c>
      <c r="BD243" s="55" t="str">
        <f t="shared" si="1270"/>
        <v/>
      </c>
      <c r="BE243" s="55" t="str">
        <f t="shared" si="1270"/>
        <v/>
      </c>
      <c r="BF243" s="55" t="str">
        <f t="shared" si="1270"/>
        <v/>
      </c>
      <c r="BG243" s="55" t="str">
        <f t="shared" si="1270"/>
        <v/>
      </c>
      <c r="BH243" s="55" t="str">
        <f t="shared" si="1270"/>
        <v/>
      </c>
      <c r="BI243" s="55" t="str">
        <f t="shared" si="1270"/>
        <v/>
      </c>
      <c r="BJ243" s="55" t="str">
        <f t="shared" si="1270"/>
        <v/>
      </c>
      <c r="BK243" s="55" t="str">
        <f t="shared" si="1270"/>
        <v/>
      </c>
      <c r="BL243" s="55" t="str">
        <f t="shared" si="1270"/>
        <v/>
      </c>
      <c r="BM243" s="55" t="str">
        <f t="shared" si="1270"/>
        <v/>
      </c>
      <c r="BN243" s="55" t="str">
        <f t="shared" si="1270"/>
        <v/>
      </c>
      <c r="BO243" s="55" t="str">
        <f t="shared" si="1270"/>
        <v/>
      </c>
      <c r="BP243" s="55" t="str">
        <f t="shared" si="1270"/>
        <v/>
      </c>
      <c r="BQ243" s="55" t="str">
        <f t="shared" ref="BQ243:CO243" si="1271">IFERROR(IF($Y$2="DAILY",BP243+1,""),"")</f>
        <v/>
      </c>
      <c r="BR243" s="55" t="str">
        <f t="shared" si="1271"/>
        <v/>
      </c>
      <c r="BS243" s="55" t="str">
        <f t="shared" si="1271"/>
        <v/>
      </c>
      <c r="BT243" s="55" t="str">
        <f t="shared" si="1271"/>
        <v/>
      </c>
      <c r="BU243" s="55" t="str">
        <f t="shared" si="1271"/>
        <v/>
      </c>
      <c r="BV243" s="55" t="str">
        <f t="shared" si="1271"/>
        <v/>
      </c>
      <c r="BW243" s="55" t="str">
        <f t="shared" si="1271"/>
        <v/>
      </c>
      <c r="BX243" s="55" t="str">
        <f t="shared" si="1271"/>
        <v/>
      </c>
      <c r="BY243" s="55" t="str">
        <f t="shared" si="1271"/>
        <v/>
      </c>
      <c r="BZ243" s="55" t="str">
        <f t="shared" si="1271"/>
        <v/>
      </c>
      <c r="CA243" s="55" t="str">
        <f t="shared" si="1271"/>
        <v/>
      </c>
      <c r="CB243" s="55" t="str">
        <f t="shared" si="1271"/>
        <v/>
      </c>
      <c r="CC243" s="55" t="str">
        <f t="shared" si="1271"/>
        <v/>
      </c>
      <c r="CD243" s="55" t="str">
        <f t="shared" si="1271"/>
        <v/>
      </c>
      <c r="CE243" s="55" t="str">
        <f t="shared" si="1271"/>
        <v/>
      </c>
      <c r="CF243" s="55" t="str">
        <f t="shared" si="1271"/>
        <v/>
      </c>
      <c r="CG243" s="55" t="str">
        <f t="shared" si="1271"/>
        <v/>
      </c>
      <c r="CH243" s="55" t="str">
        <f t="shared" si="1271"/>
        <v/>
      </c>
      <c r="CI243" s="55" t="str">
        <f t="shared" si="1271"/>
        <v/>
      </c>
      <c r="CJ243" s="55" t="str">
        <f t="shared" si="1271"/>
        <v/>
      </c>
      <c r="CK243" s="55" t="str">
        <f t="shared" si="1271"/>
        <v/>
      </c>
      <c r="CL243" s="55" t="str">
        <f t="shared" si="1271"/>
        <v/>
      </c>
      <c r="CM243" s="55" t="str">
        <f t="shared" si="1271"/>
        <v/>
      </c>
      <c r="CN243" s="55" t="str">
        <f t="shared" si="1271"/>
        <v/>
      </c>
      <c r="CO243" s="55" t="str">
        <f t="shared" si="1271"/>
        <v/>
      </c>
      <c r="CP243" s="56" t="str">
        <f>IFERROR(IF($Y$2="DAILY",DATE(B240,1,1)-WEEKDAY(DATE(B240,1,1))+52*7,DATE(CR243,1,1)-WEEKDAY(DATE(CR243,1,1))+52*7),"")</f>
        <v/>
      </c>
      <c r="CQ243" s="3"/>
      <c r="CR243" s="3" t="str">
        <f>B56</f>
        <v/>
      </c>
    </row>
    <row r="244" spans="1:96" ht="21" customHeight="1" x14ac:dyDescent="0.25">
      <c r="A244" s="48"/>
      <c r="B244" s="49"/>
      <c r="C244" s="58"/>
      <c r="D244" s="54" t="str">
        <f>IFERROR(IF($Y$2="DAILY",IF(AND(MONTH(DATE(B240,2,29))=2,WEEKDAY(DATE(B240,1,1))=7),DATE(B240,12,24),""),""),"")</f>
        <v/>
      </c>
      <c r="E244" s="55" t="str">
        <f>IFERROR(IF($Y$2="DAILY",IF(AND(MONTH(DATE(B240,2,29))=2,WEEKDAY(DATE(B240,1,1))=7),DATE(B240,12,25),""),""),"")</f>
        <v/>
      </c>
      <c r="F244" s="55" t="str">
        <f>IFERROR(IF($Y$2="DAILY",IF(AND(MONTH(DATE(B240,2,29))=2,WEEKDAY(DATE(B240,1,1))=7),DATE(B240,12,26),""),""),"")</f>
        <v/>
      </c>
      <c r="G244" s="55" t="str">
        <f>IFERROR(IF($Y$2="DAILY",IF(AND(MONTH(DATE(B240,2,29))=2,WEEKDAY(DATE(B240,1,1))=7),DATE(B240,12,27),""),""),"")</f>
        <v/>
      </c>
      <c r="H244" s="55" t="str">
        <f>IFERROR(IF($Y$2="DAILY",IF(AND(MONTH(DATE(B240,2,29))=2,WEEKDAY(DATE(B240,1,1))=7),DATE(B240,12,28),""),""),"")</f>
        <v/>
      </c>
      <c r="I244" s="55" t="str">
        <f>IFERROR(IF($Y$2="DAILY",IF(AND(MONTH(DATE(B240,2,29))=2,WEEKDAY(DATE(B240,1,1))=7),DATE(B240,12,29),""),""),"")</f>
        <v/>
      </c>
      <c r="J244" s="55" t="str">
        <f>IFERROR(IF($Y$2="DAILY",IF(AND(MONTH(DATE(B240,2,29))=2,WEEKDAY(DATE(B240,1,1))=7),DATE(B240,12,30),""),""),"")</f>
        <v/>
      </c>
      <c r="K244" s="55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  <c r="CF244" s="62"/>
      <c r="CG244" s="62"/>
      <c r="CH244" s="62"/>
      <c r="CI244" s="62"/>
      <c r="CJ244" s="62"/>
      <c r="CK244" s="62"/>
      <c r="CL244" s="62"/>
      <c r="CM244" s="62"/>
      <c r="CN244" s="62"/>
      <c r="CO244" s="62"/>
      <c r="CP244" s="56"/>
      <c r="CQ244" s="3"/>
      <c r="CR244" s="3" t="str">
        <f>B56</f>
        <v/>
      </c>
    </row>
    <row r="245" spans="1:96" ht="21" customHeight="1" x14ac:dyDescent="0.25">
      <c r="A245" s="48" t="str">
        <f>IFERROR(IF($Y$2="DAILY","46-47",""),"")</f>
        <v>46-47</v>
      </c>
      <c r="B245" s="49" t="str">
        <f>IFERROR(IF($Y$2="DAILY",$B$10+47,""),"")</f>
        <v/>
      </c>
      <c r="C245" s="57">
        <f t="shared" ref="C245" si="1272">IF($Y$2="DAILY",1,"")</f>
        <v>1</v>
      </c>
      <c r="D245" s="54" t="str">
        <f>IFERROR(IF($Y$2="DAILY",DATE(B245,1,1)-WEEKDAY(DATE(B245,1,1),1)+1,""),"")</f>
        <v/>
      </c>
      <c r="E245" s="55" t="str">
        <f>IFERROR(IF($Y$2="DAILY",DATE(B245,1,1)-WEEKDAY(DATE(B245,1,1),1)+2,""),"")</f>
        <v/>
      </c>
      <c r="F245" s="55" t="str">
        <f>IFERROR(IF($Y$2="DAILY",DATE(B245,1,1)-WEEKDAY(DATE(B245,1,1),1)+3,""),"")</f>
        <v/>
      </c>
      <c r="G245" s="55" t="str">
        <f>IFERROR(IF($Y$2="DAILY",DATE(B245,1,1)-WEEKDAY(DATE(B245,1,1),1)+4,""),"")</f>
        <v/>
      </c>
      <c r="H245" s="55" t="str">
        <f>IFERROR(IF($Y$2="DAILY",DATE(B245,1,1)-WEEKDAY(DATE(B245,1,1),1)+5,""),"")</f>
        <v/>
      </c>
      <c r="I245" s="55" t="str">
        <f>IFERROR(IF($Y$2="DAILY",DATE(B245,1,1)-WEEKDAY(DATE(B245,1,1),1)+6,""),"")</f>
        <v/>
      </c>
      <c r="J245" s="55" t="str">
        <f>IFERROR(IF($Y$2="DAILY",DATE(B245,1,1)-WEEKDAY(DATE(B245,1,1),1)+7,""),"")</f>
        <v/>
      </c>
      <c r="K245" s="55" t="str">
        <f t="shared" ref="K245:BV245" si="1273">IFERROR(IF($Y$2="DAILY",J245+1,""),"")</f>
        <v/>
      </c>
      <c r="L245" s="55" t="str">
        <f t="shared" si="1273"/>
        <v/>
      </c>
      <c r="M245" s="55" t="str">
        <f t="shared" si="1273"/>
        <v/>
      </c>
      <c r="N245" s="55" t="str">
        <f t="shared" si="1273"/>
        <v/>
      </c>
      <c r="O245" s="55" t="str">
        <f t="shared" si="1273"/>
        <v/>
      </c>
      <c r="P245" s="55" t="str">
        <f t="shared" si="1273"/>
        <v/>
      </c>
      <c r="Q245" s="55" t="str">
        <f t="shared" si="1273"/>
        <v/>
      </c>
      <c r="R245" s="55" t="str">
        <f t="shared" si="1273"/>
        <v/>
      </c>
      <c r="S245" s="55" t="str">
        <f t="shared" si="1273"/>
        <v/>
      </c>
      <c r="T245" s="55" t="str">
        <f t="shared" si="1273"/>
        <v/>
      </c>
      <c r="U245" s="55" t="str">
        <f t="shared" si="1273"/>
        <v/>
      </c>
      <c r="V245" s="55" t="str">
        <f t="shared" si="1273"/>
        <v/>
      </c>
      <c r="W245" s="55" t="str">
        <f t="shared" si="1273"/>
        <v/>
      </c>
      <c r="X245" s="55" t="str">
        <f t="shared" si="1273"/>
        <v/>
      </c>
      <c r="Y245" s="55" t="str">
        <f t="shared" si="1273"/>
        <v/>
      </c>
      <c r="Z245" s="55" t="str">
        <f t="shared" si="1273"/>
        <v/>
      </c>
      <c r="AA245" s="55" t="str">
        <f t="shared" si="1273"/>
        <v/>
      </c>
      <c r="AB245" s="55" t="str">
        <f t="shared" si="1273"/>
        <v/>
      </c>
      <c r="AC245" s="55" t="str">
        <f t="shared" si="1273"/>
        <v/>
      </c>
      <c r="AD245" s="55" t="str">
        <f t="shared" si="1273"/>
        <v/>
      </c>
      <c r="AE245" s="55" t="str">
        <f t="shared" si="1273"/>
        <v/>
      </c>
      <c r="AF245" s="55" t="str">
        <f t="shared" si="1273"/>
        <v/>
      </c>
      <c r="AG245" s="55" t="str">
        <f t="shared" si="1273"/>
        <v/>
      </c>
      <c r="AH245" s="55" t="str">
        <f t="shared" si="1273"/>
        <v/>
      </c>
      <c r="AI245" s="55" t="str">
        <f t="shared" si="1273"/>
        <v/>
      </c>
      <c r="AJ245" s="55" t="str">
        <f t="shared" si="1273"/>
        <v/>
      </c>
      <c r="AK245" s="55" t="str">
        <f t="shared" si="1273"/>
        <v/>
      </c>
      <c r="AL245" s="55" t="str">
        <f t="shared" si="1273"/>
        <v/>
      </c>
      <c r="AM245" s="55" t="str">
        <f t="shared" si="1273"/>
        <v/>
      </c>
      <c r="AN245" s="55" t="str">
        <f t="shared" si="1273"/>
        <v/>
      </c>
      <c r="AO245" s="55" t="str">
        <f t="shared" si="1273"/>
        <v/>
      </c>
      <c r="AP245" s="55" t="str">
        <f t="shared" si="1273"/>
        <v/>
      </c>
      <c r="AQ245" s="55" t="str">
        <f t="shared" si="1273"/>
        <v/>
      </c>
      <c r="AR245" s="55" t="str">
        <f t="shared" si="1273"/>
        <v/>
      </c>
      <c r="AS245" s="55" t="str">
        <f t="shared" si="1273"/>
        <v/>
      </c>
      <c r="AT245" s="55" t="str">
        <f t="shared" si="1273"/>
        <v/>
      </c>
      <c r="AU245" s="55" t="str">
        <f t="shared" si="1273"/>
        <v/>
      </c>
      <c r="AV245" s="55" t="str">
        <f t="shared" si="1273"/>
        <v/>
      </c>
      <c r="AW245" s="55" t="str">
        <f t="shared" si="1273"/>
        <v/>
      </c>
      <c r="AX245" s="55" t="str">
        <f t="shared" si="1273"/>
        <v/>
      </c>
      <c r="AY245" s="55" t="str">
        <f t="shared" si="1273"/>
        <v/>
      </c>
      <c r="AZ245" s="55" t="str">
        <f t="shared" si="1273"/>
        <v/>
      </c>
      <c r="BA245" s="55" t="str">
        <f t="shared" si="1273"/>
        <v/>
      </c>
      <c r="BB245" s="55" t="str">
        <f t="shared" si="1273"/>
        <v/>
      </c>
      <c r="BC245" s="55" t="str">
        <f t="shared" si="1273"/>
        <v/>
      </c>
      <c r="BD245" s="55" t="str">
        <f t="shared" si="1273"/>
        <v/>
      </c>
      <c r="BE245" s="55" t="str">
        <f t="shared" si="1273"/>
        <v/>
      </c>
      <c r="BF245" s="55" t="str">
        <f t="shared" si="1273"/>
        <v/>
      </c>
      <c r="BG245" s="55" t="str">
        <f t="shared" si="1273"/>
        <v/>
      </c>
      <c r="BH245" s="55" t="str">
        <f t="shared" si="1273"/>
        <v/>
      </c>
      <c r="BI245" s="55" t="str">
        <f t="shared" si="1273"/>
        <v/>
      </c>
      <c r="BJ245" s="55" t="str">
        <f t="shared" si="1273"/>
        <v/>
      </c>
      <c r="BK245" s="55" t="str">
        <f t="shared" si="1273"/>
        <v/>
      </c>
      <c r="BL245" s="55" t="str">
        <f t="shared" si="1273"/>
        <v/>
      </c>
      <c r="BM245" s="55" t="str">
        <f t="shared" si="1273"/>
        <v/>
      </c>
      <c r="BN245" s="55" t="str">
        <f t="shared" si="1273"/>
        <v/>
      </c>
      <c r="BO245" s="55" t="str">
        <f t="shared" si="1273"/>
        <v/>
      </c>
      <c r="BP245" s="55" t="str">
        <f t="shared" si="1273"/>
        <v/>
      </c>
      <c r="BQ245" s="55" t="str">
        <f t="shared" si="1273"/>
        <v/>
      </c>
      <c r="BR245" s="55" t="str">
        <f t="shared" si="1273"/>
        <v/>
      </c>
      <c r="BS245" s="55" t="str">
        <f t="shared" si="1273"/>
        <v/>
      </c>
      <c r="BT245" s="55" t="str">
        <f t="shared" si="1273"/>
        <v/>
      </c>
      <c r="BU245" s="55" t="str">
        <f t="shared" si="1273"/>
        <v/>
      </c>
      <c r="BV245" s="55" t="str">
        <f t="shared" si="1273"/>
        <v/>
      </c>
      <c r="BW245" s="55" t="str">
        <f t="shared" ref="BW245:CO245" si="1274">IFERROR(IF($Y$2="DAILY",BV245+1,""),"")</f>
        <v/>
      </c>
      <c r="BX245" s="55" t="str">
        <f t="shared" si="1274"/>
        <v/>
      </c>
      <c r="BY245" s="55" t="str">
        <f t="shared" si="1274"/>
        <v/>
      </c>
      <c r="BZ245" s="55" t="str">
        <f t="shared" si="1274"/>
        <v/>
      </c>
      <c r="CA245" s="55" t="str">
        <f t="shared" si="1274"/>
        <v/>
      </c>
      <c r="CB245" s="55" t="str">
        <f t="shared" si="1274"/>
        <v/>
      </c>
      <c r="CC245" s="55" t="str">
        <f t="shared" si="1274"/>
        <v/>
      </c>
      <c r="CD245" s="55" t="str">
        <f t="shared" si="1274"/>
        <v/>
      </c>
      <c r="CE245" s="55" t="str">
        <f t="shared" si="1274"/>
        <v/>
      </c>
      <c r="CF245" s="55" t="str">
        <f t="shared" si="1274"/>
        <v/>
      </c>
      <c r="CG245" s="55" t="str">
        <f t="shared" si="1274"/>
        <v/>
      </c>
      <c r="CH245" s="55" t="str">
        <f t="shared" si="1274"/>
        <v/>
      </c>
      <c r="CI245" s="55" t="str">
        <f t="shared" si="1274"/>
        <v/>
      </c>
      <c r="CJ245" s="55" t="str">
        <f t="shared" si="1274"/>
        <v/>
      </c>
      <c r="CK245" s="55" t="str">
        <f t="shared" si="1274"/>
        <v/>
      </c>
      <c r="CL245" s="55" t="str">
        <f t="shared" si="1274"/>
        <v/>
      </c>
      <c r="CM245" s="55" t="str">
        <f t="shared" si="1274"/>
        <v/>
      </c>
      <c r="CN245" s="55" t="str">
        <f t="shared" si="1274"/>
        <v/>
      </c>
      <c r="CO245" s="55" t="str">
        <f t="shared" si="1274"/>
        <v/>
      </c>
      <c r="CP245" s="56" t="str">
        <f>IFERROR(IF($Y$2="DAILY",DATE(B245,1,1)-WEEKDAY(DATE(B245,1,1))+13*7,DATE(CR245,1,1)-WEEKDAY(DATE(CR245,1,1))+13*7),"")</f>
        <v/>
      </c>
      <c r="CQ245" s="3"/>
      <c r="CR245" s="3" t="str">
        <f>B57</f>
        <v/>
      </c>
    </row>
    <row r="246" spans="1:96" ht="21" customHeight="1" x14ac:dyDescent="0.25">
      <c r="A246" s="48"/>
      <c r="B246" s="61"/>
      <c r="C246" s="57">
        <f t="shared" ref="C246" si="1275">IF($Y$2="DAILY",2,"")</f>
        <v>2</v>
      </c>
      <c r="D246" s="54" t="str">
        <f t="shared" ref="D246:D248" si="1276">IFERROR(IF($Y$2="DAILY",CP245+1,""),"")</f>
        <v/>
      </c>
      <c r="E246" s="55" t="str">
        <f t="shared" ref="E246:BP246" si="1277">IFERROR(IF($Y$2="DAILY",D246+1,""),"")</f>
        <v/>
      </c>
      <c r="F246" s="55" t="str">
        <f t="shared" si="1277"/>
        <v/>
      </c>
      <c r="G246" s="55" t="str">
        <f t="shared" si="1277"/>
        <v/>
      </c>
      <c r="H246" s="55" t="str">
        <f t="shared" si="1277"/>
        <v/>
      </c>
      <c r="I246" s="55" t="str">
        <f t="shared" si="1277"/>
        <v/>
      </c>
      <c r="J246" s="55" t="str">
        <f t="shared" si="1277"/>
        <v/>
      </c>
      <c r="K246" s="55" t="str">
        <f t="shared" si="1277"/>
        <v/>
      </c>
      <c r="L246" s="55" t="str">
        <f t="shared" si="1277"/>
        <v/>
      </c>
      <c r="M246" s="55" t="str">
        <f t="shared" si="1277"/>
        <v/>
      </c>
      <c r="N246" s="55" t="str">
        <f t="shared" si="1277"/>
        <v/>
      </c>
      <c r="O246" s="55" t="str">
        <f t="shared" si="1277"/>
        <v/>
      </c>
      <c r="P246" s="55" t="str">
        <f t="shared" si="1277"/>
        <v/>
      </c>
      <c r="Q246" s="55" t="str">
        <f t="shared" si="1277"/>
        <v/>
      </c>
      <c r="R246" s="55" t="str">
        <f t="shared" si="1277"/>
        <v/>
      </c>
      <c r="S246" s="55" t="str">
        <f t="shared" si="1277"/>
        <v/>
      </c>
      <c r="T246" s="55" t="str">
        <f t="shared" si="1277"/>
        <v/>
      </c>
      <c r="U246" s="55" t="str">
        <f t="shared" si="1277"/>
        <v/>
      </c>
      <c r="V246" s="55" t="str">
        <f t="shared" si="1277"/>
        <v/>
      </c>
      <c r="W246" s="55" t="str">
        <f t="shared" si="1277"/>
        <v/>
      </c>
      <c r="X246" s="55" t="str">
        <f t="shared" si="1277"/>
        <v/>
      </c>
      <c r="Y246" s="55" t="str">
        <f t="shared" si="1277"/>
        <v/>
      </c>
      <c r="Z246" s="55" t="str">
        <f t="shared" si="1277"/>
        <v/>
      </c>
      <c r="AA246" s="55" t="str">
        <f t="shared" si="1277"/>
        <v/>
      </c>
      <c r="AB246" s="55" t="str">
        <f t="shared" si="1277"/>
        <v/>
      </c>
      <c r="AC246" s="55" t="str">
        <f t="shared" si="1277"/>
        <v/>
      </c>
      <c r="AD246" s="55" t="str">
        <f t="shared" si="1277"/>
        <v/>
      </c>
      <c r="AE246" s="55" t="str">
        <f t="shared" si="1277"/>
        <v/>
      </c>
      <c r="AF246" s="55" t="str">
        <f t="shared" si="1277"/>
        <v/>
      </c>
      <c r="AG246" s="55" t="str">
        <f t="shared" si="1277"/>
        <v/>
      </c>
      <c r="AH246" s="55" t="str">
        <f t="shared" si="1277"/>
        <v/>
      </c>
      <c r="AI246" s="55" t="str">
        <f t="shared" si="1277"/>
        <v/>
      </c>
      <c r="AJ246" s="55" t="str">
        <f t="shared" si="1277"/>
        <v/>
      </c>
      <c r="AK246" s="55" t="str">
        <f t="shared" si="1277"/>
        <v/>
      </c>
      <c r="AL246" s="55" t="str">
        <f t="shared" si="1277"/>
        <v/>
      </c>
      <c r="AM246" s="55" t="str">
        <f t="shared" si="1277"/>
        <v/>
      </c>
      <c r="AN246" s="55" t="str">
        <f t="shared" si="1277"/>
        <v/>
      </c>
      <c r="AO246" s="55" t="str">
        <f t="shared" si="1277"/>
        <v/>
      </c>
      <c r="AP246" s="55" t="str">
        <f t="shared" si="1277"/>
        <v/>
      </c>
      <c r="AQ246" s="55" t="str">
        <f t="shared" si="1277"/>
        <v/>
      </c>
      <c r="AR246" s="55" t="str">
        <f t="shared" si="1277"/>
        <v/>
      </c>
      <c r="AS246" s="55" t="str">
        <f t="shared" si="1277"/>
        <v/>
      </c>
      <c r="AT246" s="55" t="str">
        <f t="shared" si="1277"/>
        <v/>
      </c>
      <c r="AU246" s="55" t="str">
        <f t="shared" si="1277"/>
        <v/>
      </c>
      <c r="AV246" s="55" t="str">
        <f t="shared" si="1277"/>
        <v/>
      </c>
      <c r="AW246" s="55" t="str">
        <f t="shared" si="1277"/>
        <v/>
      </c>
      <c r="AX246" s="55" t="str">
        <f t="shared" si="1277"/>
        <v/>
      </c>
      <c r="AY246" s="55" t="str">
        <f t="shared" si="1277"/>
        <v/>
      </c>
      <c r="AZ246" s="55" t="str">
        <f t="shared" si="1277"/>
        <v/>
      </c>
      <c r="BA246" s="55" t="str">
        <f t="shared" si="1277"/>
        <v/>
      </c>
      <c r="BB246" s="55" t="str">
        <f t="shared" si="1277"/>
        <v/>
      </c>
      <c r="BC246" s="55" t="str">
        <f t="shared" si="1277"/>
        <v/>
      </c>
      <c r="BD246" s="55" t="str">
        <f t="shared" si="1277"/>
        <v/>
      </c>
      <c r="BE246" s="55" t="str">
        <f t="shared" si="1277"/>
        <v/>
      </c>
      <c r="BF246" s="55" t="str">
        <f t="shared" si="1277"/>
        <v/>
      </c>
      <c r="BG246" s="55" t="str">
        <f t="shared" si="1277"/>
        <v/>
      </c>
      <c r="BH246" s="55" t="str">
        <f t="shared" si="1277"/>
        <v/>
      </c>
      <c r="BI246" s="55" t="str">
        <f t="shared" si="1277"/>
        <v/>
      </c>
      <c r="BJ246" s="55" t="str">
        <f t="shared" si="1277"/>
        <v/>
      </c>
      <c r="BK246" s="55" t="str">
        <f t="shared" si="1277"/>
        <v/>
      </c>
      <c r="BL246" s="55" t="str">
        <f t="shared" si="1277"/>
        <v/>
      </c>
      <c r="BM246" s="55" t="str">
        <f t="shared" si="1277"/>
        <v/>
      </c>
      <c r="BN246" s="55" t="str">
        <f t="shared" si="1277"/>
        <v/>
      </c>
      <c r="BO246" s="55" t="str">
        <f t="shared" si="1277"/>
        <v/>
      </c>
      <c r="BP246" s="55" t="str">
        <f t="shared" si="1277"/>
        <v/>
      </c>
      <c r="BQ246" s="55" t="str">
        <f t="shared" ref="BQ246:CO246" si="1278">IFERROR(IF($Y$2="DAILY",BP246+1,""),"")</f>
        <v/>
      </c>
      <c r="BR246" s="55" t="str">
        <f t="shared" si="1278"/>
        <v/>
      </c>
      <c r="BS246" s="55" t="str">
        <f t="shared" si="1278"/>
        <v/>
      </c>
      <c r="BT246" s="55" t="str">
        <f t="shared" si="1278"/>
        <v/>
      </c>
      <c r="BU246" s="55" t="str">
        <f t="shared" si="1278"/>
        <v/>
      </c>
      <c r="BV246" s="55" t="str">
        <f t="shared" si="1278"/>
        <v/>
      </c>
      <c r="BW246" s="55" t="str">
        <f t="shared" si="1278"/>
        <v/>
      </c>
      <c r="BX246" s="55" t="str">
        <f t="shared" si="1278"/>
        <v/>
      </c>
      <c r="BY246" s="55" t="str">
        <f t="shared" si="1278"/>
        <v/>
      </c>
      <c r="BZ246" s="55" t="str">
        <f t="shared" si="1278"/>
        <v/>
      </c>
      <c r="CA246" s="55" t="str">
        <f t="shared" si="1278"/>
        <v/>
      </c>
      <c r="CB246" s="55" t="str">
        <f t="shared" si="1278"/>
        <v/>
      </c>
      <c r="CC246" s="55" t="str">
        <f t="shared" si="1278"/>
        <v/>
      </c>
      <c r="CD246" s="55" t="str">
        <f t="shared" si="1278"/>
        <v/>
      </c>
      <c r="CE246" s="55" t="str">
        <f t="shared" si="1278"/>
        <v/>
      </c>
      <c r="CF246" s="55" t="str">
        <f t="shared" si="1278"/>
        <v/>
      </c>
      <c r="CG246" s="55" t="str">
        <f t="shared" si="1278"/>
        <v/>
      </c>
      <c r="CH246" s="55" t="str">
        <f t="shared" si="1278"/>
        <v/>
      </c>
      <c r="CI246" s="55" t="str">
        <f t="shared" si="1278"/>
        <v/>
      </c>
      <c r="CJ246" s="55" t="str">
        <f t="shared" si="1278"/>
        <v/>
      </c>
      <c r="CK246" s="55" t="str">
        <f t="shared" si="1278"/>
        <v/>
      </c>
      <c r="CL246" s="55" t="str">
        <f t="shared" si="1278"/>
        <v/>
      </c>
      <c r="CM246" s="55" t="str">
        <f t="shared" si="1278"/>
        <v/>
      </c>
      <c r="CN246" s="55" t="str">
        <f t="shared" si="1278"/>
        <v/>
      </c>
      <c r="CO246" s="55" t="str">
        <f t="shared" si="1278"/>
        <v/>
      </c>
      <c r="CP246" s="56" t="str">
        <f>IFERROR(IF($Y$2="DAILY",DATE(B245,1,1)-WEEKDAY(DATE(B245,1,1))+26*7,DATE(CR246,1,1)-WEEKDAY(DATE(CR246,1,1))+26*7),"")</f>
        <v/>
      </c>
      <c r="CQ246" s="3"/>
      <c r="CR246" s="3" t="str">
        <f>B57</f>
        <v/>
      </c>
    </row>
    <row r="247" spans="1:96" ht="21" customHeight="1" x14ac:dyDescent="0.25">
      <c r="A247" s="48"/>
      <c r="B247" s="49"/>
      <c r="C247" s="57">
        <f t="shared" ref="C247" si="1279">IF($Y$2="DAILY",3,"")</f>
        <v>3</v>
      </c>
      <c r="D247" s="54" t="str">
        <f t="shared" si="1276"/>
        <v/>
      </c>
      <c r="E247" s="55" t="str">
        <f t="shared" ref="E247:BP247" si="1280">IFERROR(IF($Y$2="DAILY",D247+1,""),"")</f>
        <v/>
      </c>
      <c r="F247" s="55" t="str">
        <f t="shared" si="1280"/>
        <v/>
      </c>
      <c r="G247" s="55" t="str">
        <f t="shared" si="1280"/>
        <v/>
      </c>
      <c r="H247" s="55" t="str">
        <f t="shared" si="1280"/>
        <v/>
      </c>
      <c r="I247" s="55" t="str">
        <f t="shared" si="1280"/>
        <v/>
      </c>
      <c r="J247" s="55" t="str">
        <f t="shared" si="1280"/>
        <v/>
      </c>
      <c r="K247" s="55" t="str">
        <f t="shared" si="1280"/>
        <v/>
      </c>
      <c r="L247" s="55" t="str">
        <f t="shared" si="1280"/>
        <v/>
      </c>
      <c r="M247" s="55" t="str">
        <f t="shared" si="1280"/>
        <v/>
      </c>
      <c r="N247" s="55" t="str">
        <f t="shared" si="1280"/>
        <v/>
      </c>
      <c r="O247" s="55" t="str">
        <f t="shared" si="1280"/>
        <v/>
      </c>
      <c r="P247" s="55" t="str">
        <f t="shared" si="1280"/>
        <v/>
      </c>
      <c r="Q247" s="55" t="str">
        <f t="shared" si="1280"/>
        <v/>
      </c>
      <c r="R247" s="55" t="str">
        <f t="shared" si="1280"/>
        <v/>
      </c>
      <c r="S247" s="55" t="str">
        <f t="shared" si="1280"/>
        <v/>
      </c>
      <c r="T247" s="55" t="str">
        <f t="shared" si="1280"/>
        <v/>
      </c>
      <c r="U247" s="55" t="str">
        <f t="shared" si="1280"/>
        <v/>
      </c>
      <c r="V247" s="55" t="str">
        <f t="shared" si="1280"/>
        <v/>
      </c>
      <c r="W247" s="55" t="str">
        <f t="shared" si="1280"/>
        <v/>
      </c>
      <c r="X247" s="55" t="str">
        <f t="shared" si="1280"/>
        <v/>
      </c>
      <c r="Y247" s="55" t="str">
        <f t="shared" si="1280"/>
        <v/>
      </c>
      <c r="Z247" s="55" t="str">
        <f t="shared" si="1280"/>
        <v/>
      </c>
      <c r="AA247" s="55" t="str">
        <f t="shared" si="1280"/>
        <v/>
      </c>
      <c r="AB247" s="55" t="str">
        <f t="shared" si="1280"/>
        <v/>
      </c>
      <c r="AC247" s="55" t="str">
        <f t="shared" si="1280"/>
        <v/>
      </c>
      <c r="AD247" s="55" t="str">
        <f t="shared" si="1280"/>
        <v/>
      </c>
      <c r="AE247" s="55" t="str">
        <f t="shared" si="1280"/>
        <v/>
      </c>
      <c r="AF247" s="55" t="str">
        <f t="shared" si="1280"/>
        <v/>
      </c>
      <c r="AG247" s="55" t="str">
        <f t="shared" si="1280"/>
        <v/>
      </c>
      <c r="AH247" s="55" t="str">
        <f t="shared" si="1280"/>
        <v/>
      </c>
      <c r="AI247" s="55" t="str">
        <f t="shared" si="1280"/>
        <v/>
      </c>
      <c r="AJ247" s="55" t="str">
        <f t="shared" si="1280"/>
        <v/>
      </c>
      <c r="AK247" s="55" t="str">
        <f t="shared" si="1280"/>
        <v/>
      </c>
      <c r="AL247" s="55" t="str">
        <f t="shared" si="1280"/>
        <v/>
      </c>
      <c r="AM247" s="55" t="str">
        <f t="shared" si="1280"/>
        <v/>
      </c>
      <c r="AN247" s="55" t="str">
        <f t="shared" si="1280"/>
        <v/>
      </c>
      <c r="AO247" s="55" t="str">
        <f t="shared" si="1280"/>
        <v/>
      </c>
      <c r="AP247" s="55" t="str">
        <f t="shared" si="1280"/>
        <v/>
      </c>
      <c r="AQ247" s="55" t="str">
        <f t="shared" si="1280"/>
        <v/>
      </c>
      <c r="AR247" s="55" t="str">
        <f t="shared" si="1280"/>
        <v/>
      </c>
      <c r="AS247" s="55" t="str">
        <f t="shared" si="1280"/>
        <v/>
      </c>
      <c r="AT247" s="55" t="str">
        <f t="shared" si="1280"/>
        <v/>
      </c>
      <c r="AU247" s="55" t="str">
        <f t="shared" si="1280"/>
        <v/>
      </c>
      <c r="AV247" s="55" t="str">
        <f t="shared" si="1280"/>
        <v/>
      </c>
      <c r="AW247" s="55" t="str">
        <f t="shared" si="1280"/>
        <v/>
      </c>
      <c r="AX247" s="55" t="str">
        <f t="shared" si="1280"/>
        <v/>
      </c>
      <c r="AY247" s="55" t="str">
        <f t="shared" si="1280"/>
        <v/>
      </c>
      <c r="AZ247" s="55" t="str">
        <f t="shared" si="1280"/>
        <v/>
      </c>
      <c r="BA247" s="55" t="str">
        <f t="shared" si="1280"/>
        <v/>
      </c>
      <c r="BB247" s="55" t="str">
        <f t="shared" si="1280"/>
        <v/>
      </c>
      <c r="BC247" s="55" t="str">
        <f t="shared" si="1280"/>
        <v/>
      </c>
      <c r="BD247" s="55" t="str">
        <f t="shared" si="1280"/>
        <v/>
      </c>
      <c r="BE247" s="55" t="str">
        <f t="shared" si="1280"/>
        <v/>
      </c>
      <c r="BF247" s="55" t="str">
        <f t="shared" si="1280"/>
        <v/>
      </c>
      <c r="BG247" s="55" t="str">
        <f t="shared" si="1280"/>
        <v/>
      </c>
      <c r="BH247" s="55" t="str">
        <f t="shared" si="1280"/>
        <v/>
      </c>
      <c r="BI247" s="55" t="str">
        <f t="shared" si="1280"/>
        <v/>
      </c>
      <c r="BJ247" s="55" t="str">
        <f t="shared" si="1280"/>
        <v/>
      </c>
      <c r="BK247" s="55" t="str">
        <f t="shared" si="1280"/>
        <v/>
      </c>
      <c r="BL247" s="55" t="str">
        <f t="shared" si="1280"/>
        <v/>
      </c>
      <c r="BM247" s="55" t="str">
        <f t="shared" si="1280"/>
        <v/>
      </c>
      <c r="BN247" s="55" t="str">
        <f t="shared" si="1280"/>
        <v/>
      </c>
      <c r="BO247" s="55" t="str">
        <f t="shared" si="1280"/>
        <v/>
      </c>
      <c r="BP247" s="55" t="str">
        <f t="shared" si="1280"/>
        <v/>
      </c>
      <c r="BQ247" s="55" t="str">
        <f t="shared" ref="BQ247:CO247" si="1281">IFERROR(IF($Y$2="DAILY",BP247+1,""),"")</f>
        <v/>
      </c>
      <c r="BR247" s="55" t="str">
        <f t="shared" si="1281"/>
        <v/>
      </c>
      <c r="BS247" s="55" t="str">
        <f t="shared" si="1281"/>
        <v/>
      </c>
      <c r="BT247" s="55" t="str">
        <f t="shared" si="1281"/>
        <v/>
      </c>
      <c r="BU247" s="55" t="str">
        <f t="shared" si="1281"/>
        <v/>
      </c>
      <c r="BV247" s="55" t="str">
        <f t="shared" si="1281"/>
        <v/>
      </c>
      <c r="BW247" s="55" t="str">
        <f t="shared" si="1281"/>
        <v/>
      </c>
      <c r="BX247" s="55" t="str">
        <f t="shared" si="1281"/>
        <v/>
      </c>
      <c r="BY247" s="55" t="str">
        <f t="shared" si="1281"/>
        <v/>
      </c>
      <c r="BZ247" s="55" t="str">
        <f t="shared" si="1281"/>
        <v/>
      </c>
      <c r="CA247" s="55" t="str">
        <f t="shared" si="1281"/>
        <v/>
      </c>
      <c r="CB247" s="55" t="str">
        <f t="shared" si="1281"/>
        <v/>
      </c>
      <c r="CC247" s="55" t="str">
        <f t="shared" si="1281"/>
        <v/>
      </c>
      <c r="CD247" s="55" t="str">
        <f t="shared" si="1281"/>
        <v/>
      </c>
      <c r="CE247" s="55" t="str">
        <f t="shared" si="1281"/>
        <v/>
      </c>
      <c r="CF247" s="55" t="str">
        <f t="shared" si="1281"/>
        <v/>
      </c>
      <c r="CG247" s="55" t="str">
        <f t="shared" si="1281"/>
        <v/>
      </c>
      <c r="CH247" s="55" t="str">
        <f t="shared" si="1281"/>
        <v/>
      </c>
      <c r="CI247" s="55" t="str">
        <f t="shared" si="1281"/>
        <v/>
      </c>
      <c r="CJ247" s="55" t="str">
        <f t="shared" si="1281"/>
        <v/>
      </c>
      <c r="CK247" s="55" t="str">
        <f t="shared" si="1281"/>
        <v/>
      </c>
      <c r="CL247" s="55" t="str">
        <f t="shared" si="1281"/>
        <v/>
      </c>
      <c r="CM247" s="55" t="str">
        <f t="shared" si="1281"/>
        <v/>
      </c>
      <c r="CN247" s="55" t="str">
        <f t="shared" si="1281"/>
        <v/>
      </c>
      <c r="CO247" s="55" t="str">
        <f t="shared" si="1281"/>
        <v/>
      </c>
      <c r="CP247" s="56" t="str">
        <f>IFERROR(IF($Y$2="DAILY",DATE(B245,1,1)-WEEKDAY(DATE(B245,1,1))+39*7,DATE(CR247,1,1)-WEEKDAY(DATE(CR247,1,1))+39*7),"")</f>
        <v/>
      </c>
      <c r="CQ247" s="3"/>
      <c r="CR247" s="3" t="str">
        <f>B57</f>
        <v/>
      </c>
    </row>
    <row r="248" spans="1:96" ht="21" customHeight="1" x14ac:dyDescent="0.25">
      <c r="A248" s="48"/>
      <c r="B248" s="49"/>
      <c r="C248" s="57">
        <f t="shared" ref="C248" si="1282">IF($Y$2="DAILY",4,"")</f>
        <v>4</v>
      </c>
      <c r="D248" s="54" t="str">
        <f t="shared" si="1276"/>
        <v/>
      </c>
      <c r="E248" s="55" t="str">
        <f t="shared" ref="E248:BP248" si="1283">IFERROR(IF($Y$2="DAILY",D248+1,""),"")</f>
        <v/>
      </c>
      <c r="F248" s="55" t="str">
        <f t="shared" si="1283"/>
        <v/>
      </c>
      <c r="G248" s="55" t="str">
        <f t="shared" si="1283"/>
        <v/>
      </c>
      <c r="H248" s="55" t="str">
        <f t="shared" si="1283"/>
        <v/>
      </c>
      <c r="I248" s="55" t="str">
        <f t="shared" si="1283"/>
        <v/>
      </c>
      <c r="J248" s="55" t="str">
        <f t="shared" si="1283"/>
        <v/>
      </c>
      <c r="K248" s="55" t="str">
        <f t="shared" si="1283"/>
        <v/>
      </c>
      <c r="L248" s="55" t="str">
        <f t="shared" si="1283"/>
        <v/>
      </c>
      <c r="M248" s="55" t="str">
        <f t="shared" si="1283"/>
        <v/>
      </c>
      <c r="N248" s="55" t="str">
        <f t="shared" si="1283"/>
        <v/>
      </c>
      <c r="O248" s="55" t="str">
        <f t="shared" si="1283"/>
        <v/>
      </c>
      <c r="P248" s="55" t="str">
        <f t="shared" si="1283"/>
        <v/>
      </c>
      <c r="Q248" s="55" t="str">
        <f t="shared" si="1283"/>
        <v/>
      </c>
      <c r="R248" s="55" t="str">
        <f t="shared" si="1283"/>
        <v/>
      </c>
      <c r="S248" s="55" t="str">
        <f t="shared" si="1283"/>
        <v/>
      </c>
      <c r="T248" s="55" t="str">
        <f t="shared" si="1283"/>
        <v/>
      </c>
      <c r="U248" s="55" t="str">
        <f t="shared" si="1283"/>
        <v/>
      </c>
      <c r="V248" s="55" t="str">
        <f t="shared" si="1283"/>
        <v/>
      </c>
      <c r="W248" s="55" t="str">
        <f t="shared" si="1283"/>
        <v/>
      </c>
      <c r="X248" s="55" t="str">
        <f t="shared" si="1283"/>
        <v/>
      </c>
      <c r="Y248" s="55" t="str">
        <f t="shared" si="1283"/>
        <v/>
      </c>
      <c r="Z248" s="55" t="str">
        <f t="shared" si="1283"/>
        <v/>
      </c>
      <c r="AA248" s="55" t="str">
        <f t="shared" si="1283"/>
        <v/>
      </c>
      <c r="AB248" s="55" t="str">
        <f t="shared" si="1283"/>
        <v/>
      </c>
      <c r="AC248" s="55" t="str">
        <f t="shared" si="1283"/>
        <v/>
      </c>
      <c r="AD248" s="55" t="str">
        <f t="shared" si="1283"/>
        <v/>
      </c>
      <c r="AE248" s="55" t="str">
        <f t="shared" si="1283"/>
        <v/>
      </c>
      <c r="AF248" s="55" t="str">
        <f t="shared" si="1283"/>
        <v/>
      </c>
      <c r="AG248" s="55" t="str">
        <f t="shared" si="1283"/>
        <v/>
      </c>
      <c r="AH248" s="55" t="str">
        <f t="shared" si="1283"/>
        <v/>
      </c>
      <c r="AI248" s="55" t="str">
        <f t="shared" si="1283"/>
        <v/>
      </c>
      <c r="AJ248" s="55" t="str">
        <f t="shared" si="1283"/>
        <v/>
      </c>
      <c r="AK248" s="55" t="str">
        <f t="shared" si="1283"/>
        <v/>
      </c>
      <c r="AL248" s="55" t="str">
        <f t="shared" si="1283"/>
        <v/>
      </c>
      <c r="AM248" s="55" t="str">
        <f t="shared" si="1283"/>
        <v/>
      </c>
      <c r="AN248" s="55" t="str">
        <f t="shared" si="1283"/>
        <v/>
      </c>
      <c r="AO248" s="55" t="str">
        <f t="shared" si="1283"/>
        <v/>
      </c>
      <c r="AP248" s="55" t="str">
        <f t="shared" si="1283"/>
        <v/>
      </c>
      <c r="AQ248" s="55" t="str">
        <f t="shared" si="1283"/>
        <v/>
      </c>
      <c r="AR248" s="55" t="str">
        <f t="shared" si="1283"/>
        <v/>
      </c>
      <c r="AS248" s="55" t="str">
        <f t="shared" si="1283"/>
        <v/>
      </c>
      <c r="AT248" s="55" t="str">
        <f t="shared" si="1283"/>
        <v/>
      </c>
      <c r="AU248" s="55" t="str">
        <f t="shared" si="1283"/>
        <v/>
      </c>
      <c r="AV248" s="55" t="str">
        <f t="shared" si="1283"/>
        <v/>
      </c>
      <c r="AW248" s="55" t="str">
        <f t="shared" si="1283"/>
        <v/>
      </c>
      <c r="AX248" s="55" t="str">
        <f t="shared" si="1283"/>
        <v/>
      </c>
      <c r="AY248" s="55" t="str">
        <f t="shared" si="1283"/>
        <v/>
      </c>
      <c r="AZ248" s="55" t="str">
        <f t="shared" si="1283"/>
        <v/>
      </c>
      <c r="BA248" s="55" t="str">
        <f t="shared" si="1283"/>
        <v/>
      </c>
      <c r="BB248" s="55" t="str">
        <f t="shared" si="1283"/>
        <v/>
      </c>
      <c r="BC248" s="55" t="str">
        <f t="shared" si="1283"/>
        <v/>
      </c>
      <c r="BD248" s="55" t="str">
        <f t="shared" si="1283"/>
        <v/>
      </c>
      <c r="BE248" s="55" t="str">
        <f t="shared" si="1283"/>
        <v/>
      </c>
      <c r="BF248" s="55" t="str">
        <f t="shared" si="1283"/>
        <v/>
      </c>
      <c r="BG248" s="55" t="str">
        <f t="shared" si="1283"/>
        <v/>
      </c>
      <c r="BH248" s="55" t="str">
        <f t="shared" si="1283"/>
        <v/>
      </c>
      <c r="BI248" s="55" t="str">
        <f t="shared" si="1283"/>
        <v/>
      </c>
      <c r="BJ248" s="55" t="str">
        <f t="shared" si="1283"/>
        <v/>
      </c>
      <c r="BK248" s="55" t="str">
        <f t="shared" si="1283"/>
        <v/>
      </c>
      <c r="BL248" s="55" t="str">
        <f t="shared" si="1283"/>
        <v/>
      </c>
      <c r="BM248" s="55" t="str">
        <f t="shared" si="1283"/>
        <v/>
      </c>
      <c r="BN248" s="55" t="str">
        <f t="shared" si="1283"/>
        <v/>
      </c>
      <c r="BO248" s="55" t="str">
        <f t="shared" si="1283"/>
        <v/>
      </c>
      <c r="BP248" s="55" t="str">
        <f t="shared" si="1283"/>
        <v/>
      </c>
      <c r="BQ248" s="55" t="str">
        <f t="shared" ref="BQ248:CO248" si="1284">IFERROR(IF($Y$2="DAILY",BP248+1,""),"")</f>
        <v/>
      </c>
      <c r="BR248" s="55" t="str">
        <f t="shared" si="1284"/>
        <v/>
      </c>
      <c r="BS248" s="55" t="str">
        <f t="shared" si="1284"/>
        <v/>
      </c>
      <c r="BT248" s="55" t="str">
        <f t="shared" si="1284"/>
        <v/>
      </c>
      <c r="BU248" s="55" t="str">
        <f t="shared" si="1284"/>
        <v/>
      </c>
      <c r="BV248" s="55" t="str">
        <f t="shared" si="1284"/>
        <v/>
      </c>
      <c r="BW248" s="55" t="str">
        <f t="shared" si="1284"/>
        <v/>
      </c>
      <c r="BX248" s="55" t="str">
        <f t="shared" si="1284"/>
        <v/>
      </c>
      <c r="BY248" s="55" t="str">
        <f t="shared" si="1284"/>
        <v/>
      </c>
      <c r="BZ248" s="55" t="str">
        <f t="shared" si="1284"/>
        <v/>
      </c>
      <c r="CA248" s="55" t="str">
        <f t="shared" si="1284"/>
        <v/>
      </c>
      <c r="CB248" s="55" t="str">
        <f t="shared" si="1284"/>
        <v/>
      </c>
      <c r="CC248" s="55" t="str">
        <f t="shared" si="1284"/>
        <v/>
      </c>
      <c r="CD248" s="55" t="str">
        <f t="shared" si="1284"/>
        <v/>
      </c>
      <c r="CE248" s="55" t="str">
        <f t="shared" si="1284"/>
        <v/>
      </c>
      <c r="CF248" s="55" t="str">
        <f t="shared" si="1284"/>
        <v/>
      </c>
      <c r="CG248" s="55" t="str">
        <f t="shared" si="1284"/>
        <v/>
      </c>
      <c r="CH248" s="55" t="str">
        <f t="shared" si="1284"/>
        <v/>
      </c>
      <c r="CI248" s="55" t="str">
        <f t="shared" si="1284"/>
        <v/>
      </c>
      <c r="CJ248" s="55" t="str">
        <f t="shared" si="1284"/>
        <v/>
      </c>
      <c r="CK248" s="55" t="str">
        <f t="shared" si="1284"/>
        <v/>
      </c>
      <c r="CL248" s="55" t="str">
        <f t="shared" si="1284"/>
        <v/>
      </c>
      <c r="CM248" s="55" t="str">
        <f t="shared" si="1284"/>
        <v/>
      </c>
      <c r="CN248" s="55" t="str">
        <f t="shared" si="1284"/>
        <v/>
      </c>
      <c r="CO248" s="55" t="str">
        <f t="shared" si="1284"/>
        <v/>
      </c>
      <c r="CP248" s="56" t="str">
        <f>IFERROR(IF($Y$2="DAILY",DATE(B245,1,1)-WEEKDAY(DATE(B245,1,1))+52*7,DATE(CR248,1,1)-WEEKDAY(DATE(CR248,1,1))+52*7),"")</f>
        <v/>
      </c>
      <c r="CQ248" s="3"/>
      <c r="CR248" s="3" t="str">
        <f>B57</f>
        <v/>
      </c>
    </row>
    <row r="249" spans="1:96" ht="21" customHeight="1" x14ac:dyDescent="0.25">
      <c r="A249" s="48"/>
      <c r="B249" s="49"/>
      <c r="C249" s="58"/>
      <c r="D249" s="54" t="str">
        <f>IFERROR(IF($Y$2="DAILY",IF(AND(MONTH(DATE(B245,2,29))=2,WEEKDAY(DATE(B245,1,1))=7),DATE(B245,12,24),""),""),"")</f>
        <v/>
      </c>
      <c r="E249" s="55" t="str">
        <f>IFERROR(IF($Y$2="DAILY",IF(AND(MONTH(DATE(B245,2,29))=2,WEEKDAY(DATE(B245,1,1))=7),DATE(B245,12,25),""),""),"")</f>
        <v/>
      </c>
      <c r="F249" s="55" t="str">
        <f>IFERROR(IF($Y$2="DAILY",IF(AND(MONTH(DATE(B245,2,29))=2,WEEKDAY(DATE(B245,1,1))=7),DATE(B245,12,26),""),""),"")</f>
        <v/>
      </c>
      <c r="G249" s="55" t="str">
        <f>IFERROR(IF($Y$2="DAILY",IF(AND(MONTH(DATE(B245,2,29))=2,WEEKDAY(DATE(B245,1,1))=7),DATE(B245,12,27),""),""),"")</f>
        <v/>
      </c>
      <c r="H249" s="55" t="str">
        <f>IFERROR(IF($Y$2="DAILY",IF(AND(MONTH(DATE(B245,2,29))=2,WEEKDAY(DATE(B245,1,1))=7),DATE(B245,12,28),""),""),"")</f>
        <v/>
      </c>
      <c r="I249" s="55" t="str">
        <f>IFERROR(IF($Y$2="DAILY",IF(AND(MONTH(DATE(B245,2,29))=2,WEEKDAY(DATE(B245,1,1))=7),DATE(B245,12,29),""),""),"")</f>
        <v/>
      </c>
      <c r="J249" s="55" t="str">
        <f>IFERROR(IF($Y$2="DAILY",IF(AND(MONTH(DATE(B245,2,29))=2,WEEKDAY(DATE(B245,1,1))=7),DATE(B245,12,30),""),""),"")</f>
        <v/>
      </c>
      <c r="K249" s="55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56"/>
      <c r="CQ249" s="3"/>
      <c r="CR249" s="3" t="str">
        <f>B57</f>
        <v/>
      </c>
    </row>
    <row r="250" spans="1:96" ht="21" customHeight="1" x14ac:dyDescent="0.25">
      <c r="A250" s="48" t="str">
        <f>IFERROR(IF($Y$2="DAILY","47-48",""),"")</f>
        <v>47-48</v>
      </c>
      <c r="B250" s="49" t="str">
        <f>IFERROR(IF($Y$2="DAILY",$B$10+48,""),"")</f>
        <v/>
      </c>
      <c r="C250" s="57">
        <f t="shared" ref="C250" si="1285">IF($Y$2="DAILY",1,"")</f>
        <v>1</v>
      </c>
      <c r="D250" s="54" t="str">
        <f>IFERROR(IF($Y$2="DAILY",DATE(B250,1,1)-WEEKDAY(DATE(B250,1,1),1)+1,""),"")</f>
        <v/>
      </c>
      <c r="E250" s="55" t="str">
        <f>IFERROR(IF($Y$2="DAILY",DATE(B250,1,1)-WEEKDAY(DATE(B250,1,1),1)+2,""),"")</f>
        <v/>
      </c>
      <c r="F250" s="55" t="str">
        <f>IFERROR(IF($Y$2="DAILY",DATE(B250,1,1)-WEEKDAY(DATE(B250,1,1),1)+3,""),"")</f>
        <v/>
      </c>
      <c r="G250" s="55" t="str">
        <f>IFERROR(IF($Y$2="DAILY",DATE(B250,1,1)-WEEKDAY(DATE(B250,1,1),1)+4,""),"")</f>
        <v/>
      </c>
      <c r="H250" s="55" t="str">
        <f>IFERROR(IF($Y$2="DAILY",DATE(B250,1,1)-WEEKDAY(DATE(B250,1,1),1)+5,""),"")</f>
        <v/>
      </c>
      <c r="I250" s="55" t="str">
        <f>IFERROR(IF($Y$2="DAILY",DATE(B250,1,1)-WEEKDAY(DATE(B250,1,1),1)+6,""),"")</f>
        <v/>
      </c>
      <c r="J250" s="55" t="str">
        <f>IFERROR(IF($Y$2="DAILY",DATE(B250,1,1)-WEEKDAY(DATE(B250,1,1),1)+7,""),"")</f>
        <v/>
      </c>
      <c r="K250" s="55" t="str">
        <f t="shared" ref="K250:BV250" si="1286">IFERROR(IF($Y$2="DAILY",J250+1,""),"")</f>
        <v/>
      </c>
      <c r="L250" s="55" t="str">
        <f t="shared" si="1286"/>
        <v/>
      </c>
      <c r="M250" s="55" t="str">
        <f t="shared" si="1286"/>
        <v/>
      </c>
      <c r="N250" s="55" t="str">
        <f t="shared" si="1286"/>
        <v/>
      </c>
      <c r="O250" s="55" t="str">
        <f t="shared" si="1286"/>
        <v/>
      </c>
      <c r="P250" s="55" t="str">
        <f t="shared" si="1286"/>
        <v/>
      </c>
      <c r="Q250" s="55" t="str">
        <f t="shared" si="1286"/>
        <v/>
      </c>
      <c r="R250" s="55" t="str">
        <f t="shared" si="1286"/>
        <v/>
      </c>
      <c r="S250" s="55" t="str">
        <f t="shared" si="1286"/>
        <v/>
      </c>
      <c r="T250" s="55" t="str">
        <f t="shared" si="1286"/>
        <v/>
      </c>
      <c r="U250" s="55" t="str">
        <f t="shared" si="1286"/>
        <v/>
      </c>
      <c r="V250" s="55" t="str">
        <f t="shared" si="1286"/>
        <v/>
      </c>
      <c r="W250" s="55" t="str">
        <f t="shared" si="1286"/>
        <v/>
      </c>
      <c r="X250" s="55" t="str">
        <f t="shared" si="1286"/>
        <v/>
      </c>
      <c r="Y250" s="55" t="str">
        <f t="shared" si="1286"/>
        <v/>
      </c>
      <c r="Z250" s="55" t="str">
        <f t="shared" si="1286"/>
        <v/>
      </c>
      <c r="AA250" s="55" t="str">
        <f t="shared" si="1286"/>
        <v/>
      </c>
      <c r="AB250" s="55" t="str">
        <f t="shared" si="1286"/>
        <v/>
      </c>
      <c r="AC250" s="55" t="str">
        <f t="shared" si="1286"/>
        <v/>
      </c>
      <c r="AD250" s="55" t="str">
        <f t="shared" si="1286"/>
        <v/>
      </c>
      <c r="AE250" s="55" t="str">
        <f t="shared" si="1286"/>
        <v/>
      </c>
      <c r="AF250" s="55" t="str">
        <f t="shared" si="1286"/>
        <v/>
      </c>
      <c r="AG250" s="55" t="str">
        <f t="shared" si="1286"/>
        <v/>
      </c>
      <c r="AH250" s="55" t="str">
        <f t="shared" si="1286"/>
        <v/>
      </c>
      <c r="AI250" s="55" t="str">
        <f t="shared" si="1286"/>
        <v/>
      </c>
      <c r="AJ250" s="55" t="str">
        <f t="shared" si="1286"/>
        <v/>
      </c>
      <c r="AK250" s="55" t="str">
        <f t="shared" si="1286"/>
        <v/>
      </c>
      <c r="AL250" s="55" t="str">
        <f t="shared" si="1286"/>
        <v/>
      </c>
      <c r="AM250" s="55" t="str">
        <f t="shared" si="1286"/>
        <v/>
      </c>
      <c r="AN250" s="55" t="str">
        <f t="shared" si="1286"/>
        <v/>
      </c>
      <c r="AO250" s="55" t="str">
        <f t="shared" si="1286"/>
        <v/>
      </c>
      <c r="AP250" s="55" t="str">
        <f t="shared" si="1286"/>
        <v/>
      </c>
      <c r="AQ250" s="55" t="str">
        <f t="shared" si="1286"/>
        <v/>
      </c>
      <c r="AR250" s="55" t="str">
        <f t="shared" si="1286"/>
        <v/>
      </c>
      <c r="AS250" s="55" t="str">
        <f t="shared" si="1286"/>
        <v/>
      </c>
      <c r="AT250" s="55" t="str">
        <f t="shared" si="1286"/>
        <v/>
      </c>
      <c r="AU250" s="55" t="str">
        <f t="shared" si="1286"/>
        <v/>
      </c>
      <c r="AV250" s="55" t="str">
        <f t="shared" si="1286"/>
        <v/>
      </c>
      <c r="AW250" s="55" t="str">
        <f t="shared" si="1286"/>
        <v/>
      </c>
      <c r="AX250" s="55" t="str">
        <f t="shared" si="1286"/>
        <v/>
      </c>
      <c r="AY250" s="55" t="str">
        <f t="shared" si="1286"/>
        <v/>
      </c>
      <c r="AZ250" s="55" t="str">
        <f t="shared" si="1286"/>
        <v/>
      </c>
      <c r="BA250" s="55" t="str">
        <f t="shared" si="1286"/>
        <v/>
      </c>
      <c r="BB250" s="55" t="str">
        <f t="shared" si="1286"/>
        <v/>
      </c>
      <c r="BC250" s="55" t="str">
        <f t="shared" si="1286"/>
        <v/>
      </c>
      <c r="BD250" s="55" t="str">
        <f t="shared" si="1286"/>
        <v/>
      </c>
      <c r="BE250" s="55" t="str">
        <f t="shared" si="1286"/>
        <v/>
      </c>
      <c r="BF250" s="55" t="str">
        <f t="shared" si="1286"/>
        <v/>
      </c>
      <c r="BG250" s="55" t="str">
        <f t="shared" si="1286"/>
        <v/>
      </c>
      <c r="BH250" s="55" t="str">
        <f t="shared" si="1286"/>
        <v/>
      </c>
      <c r="BI250" s="55" t="str">
        <f t="shared" si="1286"/>
        <v/>
      </c>
      <c r="BJ250" s="55" t="str">
        <f t="shared" si="1286"/>
        <v/>
      </c>
      <c r="BK250" s="55" t="str">
        <f t="shared" si="1286"/>
        <v/>
      </c>
      <c r="BL250" s="55" t="str">
        <f t="shared" si="1286"/>
        <v/>
      </c>
      <c r="BM250" s="55" t="str">
        <f t="shared" si="1286"/>
        <v/>
      </c>
      <c r="BN250" s="55" t="str">
        <f t="shared" si="1286"/>
        <v/>
      </c>
      <c r="BO250" s="55" t="str">
        <f t="shared" si="1286"/>
        <v/>
      </c>
      <c r="BP250" s="55" t="str">
        <f t="shared" si="1286"/>
        <v/>
      </c>
      <c r="BQ250" s="55" t="str">
        <f t="shared" si="1286"/>
        <v/>
      </c>
      <c r="BR250" s="55" t="str">
        <f t="shared" si="1286"/>
        <v/>
      </c>
      <c r="BS250" s="55" t="str">
        <f t="shared" si="1286"/>
        <v/>
      </c>
      <c r="BT250" s="55" t="str">
        <f t="shared" si="1286"/>
        <v/>
      </c>
      <c r="BU250" s="55" t="str">
        <f t="shared" si="1286"/>
        <v/>
      </c>
      <c r="BV250" s="55" t="str">
        <f t="shared" si="1286"/>
        <v/>
      </c>
      <c r="BW250" s="55" t="str">
        <f t="shared" ref="BW250:CO250" si="1287">IFERROR(IF($Y$2="DAILY",BV250+1,""),"")</f>
        <v/>
      </c>
      <c r="BX250" s="55" t="str">
        <f t="shared" si="1287"/>
        <v/>
      </c>
      <c r="BY250" s="55" t="str">
        <f t="shared" si="1287"/>
        <v/>
      </c>
      <c r="BZ250" s="55" t="str">
        <f t="shared" si="1287"/>
        <v/>
      </c>
      <c r="CA250" s="55" t="str">
        <f t="shared" si="1287"/>
        <v/>
      </c>
      <c r="CB250" s="55" t="str">
        <f t="shared" si="1287"/>
        <v/>
      </c>
      <c r="CC250" s="55" t="str">
        <f t="shared" si="1287"/>
        <v/>
      </c>
      <c r="CD250" s="55" t="str">
        <f t="shared" si="1287"/>
        <v/>
      </c>
      <c r="CE250" s="55" t="str">
        <f t="shared" si="1287"/>
        <v/>
      </c>
      <c r="CF250" s="55" t="str">
        <f t="shared" si="1287"/>
        <v/>
      </c>
      <c r="CG250" s="55" t="str">
        <f t="shared" si="1287"/>
        <v/>
      </c>
      <c r="CH250" s="55" t="str">
        <f t="shared" si="1287"/>
        <v/>
      </c>
      <c r="CI250" s="55" t="str">
        <f t="shared" si="1287"/>
        <v/>
      </c>
      <c r="CJ250" s="55" t="str">
        <f t="shared" si="1287"/>
        <v/>
      </c>
      <c r="CK250" s="55" t="str">
        <f t="shared" si="1287"/>
        <v/>
      </c>
      <c r="CL250" s="55" t="str">
        <f t="shared" si="1287"/>
        <v/>
      </c>
      <c r="CM250" s="55" t="str">
        <f t="shared" si="1287"/>
        <v/>
      </c>
      <c r="CN250" s="55" t="str">
        <f t="shared" si="1287"/>
        <v/>
      </c>
      <c r="CO250" s="55" t="str">
        <f t="shared" si="1287"/>
        <v/>
      </c>
      <c r="CP250" s="56" t="str">
        <f>IFERROR(IF($Y$2="DAILY",DATE(B250,1,1)-WEEKDAY(DATE(B250,1,1))+13*7,DATE(CR250,1,1)-WEEKDAY(DATE(CR250,1,1))+13*7),"")</f>
        <v/>
      </c>
      <c r="CQ250" s="3"/>
      <c r="CR250" s="3" t="str">
        <f>B58</f>
        <v/>
      </c>
    </row>
    <row r="251" spans="1:96" ht="21" customHeight="1" x14ac:dyDescent="0.25">
      <c r="A251" s="48"/>
      <c r="B251" s="61"/>
      <c r="C251" s="57">
        <f t="shared" ref="C251" si="1288">IF($Y$2="DAILY",2,"")</f>
        <v>2</v>
      </c>
      <c r="D251" s="54" t="str">
        <f t="shared" ref="D251:D253" si="1289">IFERROR(IF($Y$2="DAILY",CP250+1,""),"")</f>
        <v/>
      </c>
      <c r="E251" s="55" t="str">
        <f t="shared" ref="E251:BP251" si="1290">IFERROR(IF($Y$2="DAILY",D251+1,""),"")</f>
        <v/>
      </c>
      <c r="F251" s="55" t="str">
        <f t="shared" si="1290"/>
        <v/>
      </c>
      <c r="G251" s="55" t="str">
        <f t="shared" si="1290"/>
        <v/>
      </c>
      <c r="H251" s="55" t="str">
        <f t="shared" si="1290"/>
        <v/>
      </c>
      <c r="I251" s="55" t="str">
        <f t="shared" si="1290"/>
        <v/>
      </c>
      <c r="J251" s="55" t="str">
        <f t="shared" si="1290"/>
        <v/>
      </c>
      <c r="K251" s="55" t="str">
        <f t="shared" si="1290"/>
        <v/>
      </c>
      <c r="L251" s="55" t="str">
        <f t="shared" si="1290"/>
        <v/>
      </c>
      <c r="M251" s="55" t="str">
        <f t="shared" si="1290"/>
        <v/>
      </c>
      <c r="N251" s="55" t="str">
        <f t="shared" si="1290"/>
        <v/>
      </c>
      <c r="O251" s="55" t="str">
        <f t="shared" si="1290"/>
        <v/>
      </c>
      <c r="P251" s="55" t="str">
        <f t="shared" si="1290"/>
        <v/>
      </c>
      <c r="Q251" s="55" t="str">
        <f t="shared" si="1290"/>
        <v/>
      </c>
      <c r="R251" s="55" t="str">
        <f t="shared" si="1290"/>
        <v/>
      </c>
      <c r="S251" s="55" t="str">
        <f t="shared" si="1290"/>
        <v/>
      </c>
      <c r="T251" s="55" t="str">
        <f t="shared" si="1290"/>
        <v/>
      </c>
      <c r="U251" s="55" t="str">
        <f t="shared" si="1290"/>
        <v/>
      </c>
      <c r="V251" s="55" t="str">
        <f t="shared" si="1290"/>
        <v/>
      </c>
      <c r="W251" s="55" t="str">
        <f t="shared" si="1290"/>
        <v/>
      </c>
      <c r="X251" s="55" t="str">
        <f t="shared" si="1290"/>
        <v/>
      </c>
      <c r="Y251" s="55" t="str">
        <f t="shared" si="1290"/>
        <v/>
      </c>
      <c r="Z251" s="55" t="str">
        <f t="shared" si="1290"/>
        <v/>
      </c>
      <c r="AA251" s="55" t="str">
        <f t="shared" si="1290"/>
        <v/>
      </c>
      <c r="AB251" s="55" t="str">
        <f t="shared" si="1290"/>
        <v/>
      </c>
      <c r="AC251" s="55" t="str">
        <f t="shared" si="1290"/>
        <v/>
      </c>
      <c r="AD251" s="55" t="str">
        <f t="shared" si="1290"/>
        <v/>
      </c>
      <c r="AE251" s="55" t="str">
        <f t="shared" si="1290"/>
        <v/>
      </c>
      <c r="AF251" s="55" t="str">
        <f t="shared" si="1290"/>
        <v/>
      </c>
      <c r="AG251" s="55" t="str">
        <f t="shared" si="1290"/>
        <v/>
      </c>
      <c r="AH251" s="55" t="str">
        <f t="shared" si="1290"/>
        <v/>
      </c>
      <c r="AI251" s="55" t="str">
        <f t="shared" si="1290"/>
        <v/>
      </c>
      <c r="AJ251" s="55" t="str">
        <f t="shared" si="1290"/>
        <v/>
      </c>
      <c r="AK251" s="55" t="str">
        <f t="shared" si="1290"/>
        <v/>
      </c>
      <c r="AL251" s="55" t="str">
        <f t="shared" si="1290"/>
        <v/>
      </c>
      <c r="AM251" s="55" t="str">
        <f t="shared" si="1290"/>
        <v/>
      </c>
      <c r="AN251" s="55" t="str">
        <f t="shared" si="1290"/>
        <v/>
      </c>
      <c r="AO251" s="55" t="str">
        <f t="shared" si="1290"/>
        <v/>
      </c>
      <c r="AP251" s="55" t="str">
        <f t="shared" si="1290"/>
        <v/>
      </c>
      <c r="AQ251" s="55" t="str">
        <f t="shared" si="1290"/>
        <v/>
      </c>
      <c r="AR251" s="55" t="str">
        <f t="shared" si="1290"/>
        <v/>
      </c>
      <c r="AS251" s="55" t="str">
        <f t="shared" si="1290"/>
        <v/>
      </c>
      <c r="AT251" s="55" t="str">
        <f t="shared" si="1290"/>
        <v/>
      </c>
      <c r="AU251" s="55" t="str">
        <f t="shared" si="1290"/>
        <v/>
      </c>
      <c r="AV251" s="55" t="str">
        <f t="shared" si="1290"/>
        <v/>
      </c>
      <c r="AW251" s="55" t="str">
        <f t="shared" si="1290"/>
        <v/>
      </c>
      <c r="AX251" s="55" t="str">
        <f t="shared" si="1290"/>
        <v/>
      </c>
      <c r="AY251" s="55" t="str">
        <f t="shared" si="1290"/>
        <v/>
      </c>
      <c r="AZ251" s="55" t="str">
        <f t="shared" si="1290"/>
        <v/>
      </c>
      <c r="BA251" s="55" t="str">
        <f t="shared" si="1290"/>
        <v/>
      </c>
      <c r="BB251" s="55" t="str">
        <f t="shared" si="1290"/>
        <v/>
      </c>
      <c r="BC251" s="55" t="str">
        <f t="shared" si="1290"/>
        <v/>
      </c>
      <c r="BD251" s="55" t="str">
        <f t="shared" si="1290"/>
        <v/>
      </c>
      <c r="BE251" s="55" t="str">
        <f t="shared" si="1290"/>
        <v/>
      </c>
      <c r="BF251" s="55" t="str">
        <f t="shared" si="1290"/>
        <v/>
      </c>
      <c r="BG251" s="55" t="str">
        <f t="shared" si="1290"/>
        <v/>
      </c>
      <c r="BH251" s="55" t="str">
        <f t="shared" si="1290"/>
        <v/>
      </c>
      <c r="BI251" s="55" t="str">
        <f t="shared" si="1290"/>
        <v/>
      </c>
      <c r="BJ251" s="55" t="str">
        <f t="shared" si="1290"/>
        <v/>
      </c>
      <c r="BK251" s="55" t="str">
        <f t="shared" si="1290"/>
        <v/>
      </c>
      <c r="BL251" s="55" t="str">
        <f t="shared" si="1290"/>
        <v/>
      </c>
      <c r="BM251" s="55" t="str">
        <f t="shared" si="1290"/>
        <v/>
      </c>
      <c r="BN251" s="55" t="str">
        <f t="shared" si="1290"/>
        <v/>
      </c>
      <c r="BO251" s="55" t="str">
        <f t="shared" si="1290"/>
        <v/>
      </c>
      <c r="BP251" s="55" t="str">
        <f t="shared" si="1290"/>
        <v/>
      </c>
      <c r="BQ251" s="55" t="str">
        <f t="shared" ref="BQ251:CO251" si="1291">IFERROR(IF($Y$2="DAILY",BP251+1,""),"")</f>
        <v/>
      </c>
      <c r="BR251" s="55" t="str">
        <f t="shared" si="1291"/>
        <v/>
      </c>
      <c r="BS251" s="55" t="str">
        <f t="shared" si="1291"/>
        <v/>
      </c>
      <c r="BT251" s="55" t="str">
        <f t="shared" si="1291"/>
        <v/>
      </c>
      <c r="BU251" s="55" t="str">
        <f t="shared" si="1291"/>
        <v/>
      </c>
      <c r="BV251" s="55" t="str">
        <f t="shared" si="1291"/>
        <v/>
      </c>
      <c r="BW251" s="55" t="str">
        <f t="shared" si="1291"/>
        <v/>
      </c>
      <c r="BX251" s="55" t="str">
        <f t="shared" si="1291"/>
        <v/>
      </c>
      <c r="BY251" s="55" t="str">
        <f t="shared" si="1291"/>
        <v/>
      </c>
      <c r="BZ251" s="55" t="str">
        <f t="shared" si="1291"/>
        <v/>
      </c>
      <c r="CA251" s="55" t="str">
        <f t="shared" si="1291"/>
        <v/>
      </c>
      <c r="CB251" s="55" t="str">
        <f t="shared" si="1291"/>
        <v/>
      </c>
      <c r="CC251" s="55" t="str">
        <f t="shared" si="1291"/>
        <v/>
      </c>
      <c r="CD251" s="55" t="str">
        <f t="shared" si="1291"/>
        <v/>
      </c>
      <c r="CE251" s="55" t="str">
        <f t="shared" si="1291"/>
        <v/>
      </c>
      <c r="CF251" s="55" t="str">
        <f t="shared" si="1291"/>
        <v/>
      </c>
      <c r="CG251" s="55" t="str">
        <f t="shared" si="1291"/>
        <v/>
      </c>
      <c r="CH251" s="55" t="str">
        <f t="shared" si="1291"/>
        <v/>
      </c>
      <c r="CI251" s="55" t="str">
        <f t="shared" si="1291"/>
        <v/>
      </c>
      <c r="CJ251" s="55" t="str">
        <f t="shared" si="1291"/>
        <v/>
      </c>
      <c r="CK251" s="55" t="str">
        <f t="shared" si="1291"/>
        <v/>
      </c>
      <c r="CL251" s="55" t="str">
        <f t="shared" si="1291"/>
        <v/>
      </c>
      <c r="CM251" s="55" t="str">
        <f t="shared" si="1291"/>
        <v/>
      </c>
      <c r="CN251" s="55" t="str">
        <f t="shared" si="1291"/>
        <v/>
      </c>
      <c r="CO251" s="55" t="str">
        <f t="shared" si="1291"/>
        <v/>
      </c>
      <c r="CP251" s="56" t="str">
        <f>IFERROR(IF($Y$2="DAILY",DATE(B250,1,1)-WEEKDAY(DATE(B250,1,1))+26*7,DATE(CR251,1,1)-WEEKDAY(DATE(CR251,1,1))+26*7),"")</f>
        <v/>
      </c>
      <c r="CQ251" s="3"/>
      <c r="CR251" s="3" t="str">
        <f>B58</f>
        <v/>
      </c>
    </row>
    <row r="252" spans="1:96" ht="21" customHeight="1" x14ac:dyDescent="0.25">
      <c r="A252" s="48"/>
      <c r="B252" s="49"/>
      <c r="C252" s="57">
        <f t="shared" ref="C252" si="1292">IF($Y$2="DAILY",3,"")</f>
        <v>3</v>
      </c>
      <c r="D252" s="54" t="str">
        <f t="shared" si="1289"/>
        <v/>
      </c>
      <c r="E252" s="55" t="str">
        <f t="shared" ref="E252:BP252" si="1293">IFERROR(IF($Y$2="DAILY",D252+1,""),"")</f>
        <v/>
      </c>
      <c r="F252" s="55" t="str">
        <f t="shared" si="1293"/>
        <v/>
      </c>
      <c r="G252" s="55" t="str">
        <f t="shared" si="1293"/>
        <v/>
      </c>
      <c r="H252" s="55" t="str">
        <f t="shared" si="1293"/>
        <v/>
      </c>
      <c r="I252" s="55" t="str">
        <f t="shared" si="1293"/>
        <v/>
      </c>
      <c r="J252" s="55" t="str">
        <f t="shared" si="1293"/>
        <v/>
      </c>
      <c r="K252" s="55" t="str">
        <f t="shared" si="1293"/>
        <v/>
      </c>
      <c r="L252" s="55" t="str">
        <f t="shared" si="1293"/>
        <v/>
      </c>
      <c r="M252" s="55" t="str">
        <f t="shared" si="1293"/>
        <v/>
      </c>
      <c r="N252" s="55" t="str">
        <f t="shared" si="1293"/>
        <v/>
      </c>
      <c r="O252" s="55" t="str">
        <f t="shared" si="1293"/>
        <v/>
      </c>
      <c r="P252" s="55" t="str">
        <f t="shared" si="1293"/>
        <v/>
      </c>
      <c r="Q252" s="55" t="str">
        <f t="shared" si="1293"/>
        <v/>
      </c>
      <c r="R252" s="55" t="str">
        <f t="shared" si="1293"/>
        <v/>
      </c>
      <c r="S252" s="55" t="str">
        <f t="shared" si="1293"/>
        <v/>
      </c>
      <c r="T252" s="55" t="str">
        <f t="shared" si="1293"/>
        <v/>
      </c>
      <c r="U252" s="55" t="str">
        <f t="shared" si="1293"/>
        <v/>
      </c>
      <c r="V252" s="55" t="str">
        <f t="shared" si="1293"/>
        <v/>
      </c>
      <c r="W252" s="55" t="str">
        <f t="shared" si="1293"/>
        <v/>
      </c>
      <c r="X252" s="55" t="str">
        <f t="shared" si="1293"/>
        <v/>
      </c>
      <c r="Y252" s="55" t="str">
        <f t="shared" si="1293"/>
        <v/>
      </c>
      <c r="Z252" s="55" t="str">
        <f t="shared" si="1293"/>
        <v/>
      </c>
      <c r="AA252" s="55" t="str">
        <f t="shared" si="1293"/>
        <v/>
      </c>
      <c r="AB252" s="55" t="str">
        <f t="shared" si="1293"/>
        <v/>
      </c>
      <c r="AC252" s="55" t="str">
        <f t="shared" si="1293"/>
        <v/>
      </c>
      <c r="AD252" s="55" t="str">
        <f t="shared" si="1293"/>
        <v/>
      </c>
      <c r="AE252" s="55" t="str">
        <f t="shared" si="1293"/>
        <v/>
      </c>
      <c r="AF252" s="55" t="str">
        <f t="shared" si="1293"/>
        <v/>
      </c>
      <c r="AG252" s="55" t="str">
        <f t="shared" si="1293"/>
        <v/>
      </c>
      <c r="AH252" s="55" t="str">
        <f t="shared" si="1293"/>
        <v/>
      </c>
      <c r="AI252" s="55" t="str">
        <f t="shared" si="1293"/>
        <v/>
      </c>
      <c r="AJ252" s="55" t="str">
        <f t="shared" si="1293"/>
        <v/>
      </c>
      <c r="AK252" s="55" t="str">
        <f t="shared" si="1293"/>
        <v/>
      </c>
      <c r="AL252" s="55" t="str">
        <f t="shared" si="1293"/>
        <v/>
      </c>
      <c r="AM252" s="55" t="str">
        <f t="shared" si="1293"/>
        <v/>
      </c>
      <c r="AN252" s="55" t="str">
        <f t="shared" si="1293"/>
        <v/>
      </c>
      <c r="AO252" s="55" t="str">
        <f t="shared" si="1293"/>
        <v/>
      </c>
      <c r="AP252" s="55" t="str">
        <f t="shared" si="1293"/>
        <v/>
      </c>
      <c r="AQ252" s="55" t="str">
        <f t="shared" si="1293"/>
        <v/>
      </c>
      <c r="AR252" s="55" t="str">
        <f t="shared" si="1293"/>
        <v/>
      </c>
      <c r="AS252" s="55" t="str">
        <f t="shared" si="1293"/>
        <v/>
      </c>
      <c r="AT252" s="55" t="str">
        <f t="shared" si="1293"/>
        <v/>
      </c>
      <c r="AU252" s="55" t="str">
        <f t="shared" si="1293"/>
        <v/>
      </c>
      <c r="AV252" s="55" t="str">
        <f t="shared" si="1293"/>
        <v/>
      </c>
      <c r="AW252" s="55" t="str">
        <f t="shared" si="1293"/>
        <v/>
      </c>
      <c r="AX252" s="55" t="str">
        <f t="shared" si="1293"/>
        <v/>
      </c>
      <c r="AY252" s="55" t="str">
        <f t="shared" si="1293"/>
        <v/>
      </c>
      <c r="AZ252" s="55" t="str">
        <f t="shared" si="1293"/>
        <v/>
      </c>
      <c r="BA252" s="55" t="str">
        <f t="shared" si="1293"/>
        <v/>
      </c>
      <c r="BB252" s="55" t="str">
        <f t="shared" si="1293"/>
        <v/>
      </c>
      <c r="BC252" s="55" t="str">
        <f t="shared" si="1293"/>
        <v/>
      </c>
      <c r="BD252" s="55" t="str">
        <f t="shared" si="1293"/>
        <v/>
      </c>
      <c r="BE252" s="55" t="str">
        <f t="shared" si="1293"/>
        <v/>
      </c>
      <c r="BF252" s="55" t="str">
        <f t="shared" si="1293"/>
        <v/>
      </c>
      <c r="BG252" s="55" t="str">
        <f t="shared" si="1293"/>
        <v/>
      </c>
      <c r="BH252" s="55" t="str">
        <f t="shared" si="1293"/>
        <v/>
      </c>
      <c r="BI252" s="55" t="str">
        <f t="shared" si="1293"/>
        <v/>
      </c>
      <c r="BJ252" s="55" t="str">
        <f t="shared" si="1293"/>
        <v/>
      </c>
      <c r="BK252" s="55" t="str">
        <f t="shared" si="1293"/>
        <v/>
      </c>
      <c r="BL252" s="55" t="str">
        <f t="shared" si="1293"/>
        <v/>
      </c>
      <c r="BM252" s="55" t="str">
        <f t="shared" si="1293"/>
        <v/>
      </c>
      <c r="BN252" s="55" t="str">
        <f t="shared" si="1293"/>
        <v/>
      </c>
      <c r="BO252" s="55" t="str">
        <f t="shared" si="1293"/>
        <v/>
      </c>
      <c r="BP252" s="55" t="str">
        <f t="shared" si="1293"/>
        <v/>
      </c>
      <c r="BQ252" s="55" t="str">
        <f t="shared" ref="BQ252:CO252" si="1294">IFERROR(IF($Y$2="DAILY",BP252+1,""),"")</f>
        <v/>
      </c>
      <c r="BR252" s="55" t="str">
        <f t="shared" si="1294"/>
        <v/>
      </c>
      <c r="BS252" s="55" t="str">
        <f t="shared" si="1294"/>
        <v/>
      </c>
      <c r="BT252" s="55" t="str">
        <f t="shared" si="1294"/>
        <v/>
      </c>
      <c r="BU252" s="55" t="str">
        <f t="shared" si="1294"/>
        <v/>
      </c>
      <c r="BV252" s="55" t="str">
        <f t="shared" si="1294"/>
        <v/>
      </c>
      <c r="BW252" s="55" t="str">
        <f t="shared" si="1294"/>
        <v/>
      </c>
      <c r="BX252" s="55" t="str">
        <f t="shared" si="1294"/>
        <v/>
      </c>
      <c r="BY252" s="55" t="str">
        <f t="shared" si="1294"/>
        <v/>
      </c>
      <c r="BZ252" s="55" t="str">
        <f t="shared" si="1294"/>
        <v/>
      </c>
      <c r="CA252" s="55" t="str">
        <f t="shared" si="1294"/>
        <v/>
      </c>
      <c r="CB252" s="55" t="str">
        <f t="shared" si="1294"/>
        <v/>
      </c>
      <c r="CC252" s="55" t="str">
        <f t="shared" si="1294"/>
        <v/>
      </c>
      <c r="CD252" s="55" t="str">
        <f t="shared" si="1294"/>
        <v/>
      </c>
      <c r="CE252" s="55" t="str">
        <f t="shared" si="1294"/>
        <v/>
      </c>
      <c r="CF252" s="55" t="str">
        <f t="shared" si="1294"/>
        <v/>
      </c>
      <c r="CG252" s="55" t="str">
        <f t="shared" si="1294"/>
        <v/>
      </c>
      <c r="CH252" s="55" t="str">
        <f t="shared" si="1294"/>
        <v/>
      </c>
      <c r="CI252" s="55" t="str">
        <f t="shared" si="1294"/>
        <v/>
      </c>
      <c r="CJ252" s="55" t="str">
        <f t="shared" si="1294"/>
        <v/>
      </c>
      <c r="CK252" s="55" t="str">
        <f t="shared" si="1294"/>
        <v/>
      </c>
      <c r="CL252" s="55" t="str">
        <f t="shared" si="1294"/>
        <v/>
      </c>
      <c r="CM252" s="55" t="str">
        <f t="shared" si="1294"/>
        <v/>
      </c>
      <c r="CN252" s="55" t="str">
        <f t="shared" si="1294"/>
        <v/>
      </c>
      <c r="CO252" s="55" t="str">
        <f t="shared" si="1294"/>
        <v/>
      </c>
      <c r="CP252" s="56" t="str">
        <f>IFERROR(IF($Y$2="DAILY",DATE(B250,1,1)-WEEKDAY(DATE(B250,1,1))+39*7,DATE(CR252,1,1)-WEEKDAY(DATE(CR252,1,1))+39*7),"")</f>
        <v/>
      </c>
      <c r="CQ252" s="3"/>
      <c r="CR252" s="3" t="str">
        <f>B58</f>
        <v/>
      </c>
    </row>
    <row r="253" spans="1:96" ht="21" customHeight="1" x14ac:dyDescent="0.25">
      <c r="A253" s="48"/>
      <c r="B253" s="49"/>
      <c r="C253" s="57">
        <f t="shared" ref="C253" si="1295">IF($Y$2="DAILY",4,"")</f>
        <v>4</v>
      </c>
      <c r="D253" s="54" t="str">
        <f t="shared" si="1289"/>
        <v/>
      </c>
      <c r="E253" s="55" t="str">
        <f t="shared" ref="E253:BP253" si="1296">IFERROR(IF($Y$2="DAILY",D253+1,""),"")</f>
        <v/>
      </c>
      <c r="F253" s="55" t="str">
        <f t="shared" si="1296"/>
        <v/>
      </c>
      <c r="G253" s="55" t="str">
        <f t="shared" si="1296"/>
        <v/>
      </c>
      <c r="H253" s="55" t="str">
        <f t="shared" si="1296"/>
        <v/>
      </c>
      <c r="I253" s="55" t="str">
        <f t="shared" si="1296"/>
        <v/>
      </c>
      <c r="J253" s="55" t="str">
        <f t="shared" si="1296"/>
        <v/>
      </c>
      <c r="K253" s="55" t="str">
        <f t="shared" si="1296"/>
        <v/>
      </c>
      <c r="L253" s="55" t="str">
        <f t="shared" si="1296"/>
        <v/>
      </c>
      <c r="M253" s="55" t="str">
        <f t="shared" si="1296"/>
        <v/>
      </c>
      <c r="N253" s="55" t="str">
        <f t="shared" si="1296"/>
        <v/>
      </c>
      <c r="O253" s="55" t="str">
        <f t="shared" si="1296"/>
        <v/>
      </c>
      <c r="P253" s="55" t="str">
        <f t="shared" si="1296"/>
        <v/>
      </c>
      <c r="Q253" s="55" t="str">
        <f t="shared" si="1296"/>
        <v/>
      </c>
      <c r="R253" s="55" t="str">
        <f t="shared" si="1296"/>
        <v/>
      </c>
      <c r="S253" s="55" t="str">
        <f t="shared" si="1296"/>
        <v/>
      </c>
      <c r="T253" s="55" t="str">
        <f t="shared" si="1296"/>
        <v/>
      </c>
      <c r="U253" s="55" t="str">
        <f t="shared" si="1296"/>
        <v/>
      </c>
      <c r="V253" s="55" t="str">
        <f t="shared" si="1296"/>
        <v/>
      </c>
      <c r="W253" s="55" t="str">
        <f t="shared" si="1296"/>
        <v/>
      </c>
      <c r="X253" s="55" t="str">
        <f t="shared" si="1296"/>
        <v/>
      </c>
      <c r="Y253" s="55" t="str">
        <f t="shared" si="1296"/>
        <v/>
      </c>
      <c r="Z253" s="55" t="str">
        <f t="shared" si="1296"/>
        <v/>
      </c>
      <c r="AA253" s="55" t="str">
        <f t="shared" si="1296"/>
        <v/>
      </c>
      <c r="AB253" s="55" t="str">
        <f t="shared" si="1296"/>
        <v/>
      </c>
      <c r="AC253" s="55" t="str">
        <f t="shared" si="1296"/>
        <v/>
      </c>
      <c r="AD253" s="55" t="str">
        <f t="shared" si="1296"/>
        <v/>
      </c>
      <c r="AE253" s="55" t="str">
        <f t="shared" si="1296"/>
        <v/>
      </c>
      <c r="AF253" s="55" t="str">
        <f t="shared" si="1296"/>
        <v/>
      </c>
      <c r="AG253" s="55" t="str">
        <f t="shared" si="1296"/>
        <v/>
      </c>
      <c r="AH253" s="55" t="str">
        <f t="shared" si="1296"/>
        <v/>
      </c>
      <c r="AI253" s="55" t="str">
        <f t="shared" si="1296"/>
        <v/>
      </c>
      <c r="AJ253" s="55" t="str">
        <f t="shared" si="1296"/>
        <v/>
      </c>
      <c r="AK253" s="55" t="str">
        <f t="shared" si="1296"/>
        <v/>
      </c>
      <c r="AL253" s="55" t="str">
        <f t="shared" si="1296"/>
        <v/>
      </c>
      <c r="AM253" s="55" t="str">
        <f t="shared" si="1296"/>
        <v/>
      </c>
      <c r="AN253" s="55" t="str">
        <f t="shared" si="1296"/>
        <v/>
      </c>
      <c r="AO253" s="55" t="str">
        <f t="shared" si="1296"/>
        <v/>
      </c>
      <c r="AP253" s="55" t="str">
        <f t="shared" si="1296"/>
        <v/>
      </c>
      <c r="AQ253" s="55" t="str">
        <f t="shared" si="1296"/>
        <v/>
      </c>
      <c r="AR253" s="55" t="str">
        <f t="shared" si="1296"/>
        <v/>
      </c>
      <c r="AS253" s="55" t="str">
        <f t="shared" si="1296"/>
        <v/>
      </c>
      <c r="AT253" s="55" t="str">
        <f t="shared" si="1296"/>
        <v/>
      </c>
      <c r="AU253" s="55" t="str">
        <f t="shared" si="1296"/>
        <v/>
      </c>
      <c r="AV253" s="55" t="str">
        <f t="shared" si="1296"/>
        <v/>
      </c>
      <c r="AW253" s="55" t="str">
        <f t="shared" si="1296"/>
        <v/>
      </c>
      <c r="AX253" s="55" t="str">
        <f t="shared" si="1296"/>
        <v/>
      </c>
      <c r="AY253" s="55" t="str">
        <f t="shared" si="1296"/>
        <v/>
      </c>
      <c r="AZ253" s="55" t="str">
        <f t="shared" si="1296"/>
        <v/>
      </c>
      <c r="BA253" s="55" t="str">
        <f t="shared" si="1296"/>
        <v/>
      </c>
      <c r="BB253" s="55" t="str">
        <f t="shared" si="1296"/>
        <v/>
      </c>
      <c r="BC253" s="55" t="str">
        <f t="shared" si="1296"/>
        <v/>
      </c>
      <c r="BD253" s="55" t="str">
        <f t="shared" si="1296"/>
        <v/>
      </c>
      <c r="BE253" s="55" t="str">
        <f t="shared" si="1296"/>
        <v/>
      </c>
      <c r="BF253" s="55" t="str">
        <f t="shared" si="1296"/>
        <v/>
      </c>
      <c r="BG253" s="55" t="str">
        <f t="shared" si="1296"/>
        <v/>
      </c>
      <c r="BH253" s="55" t="str">
        <f t="shared" si="1296"/>
        <v/>
      </c>
      <c r="BI253" s="55" t="str">
        <f t="shared" si="1296"/>
        <v/>
      </c>
      <c r="BJ253" s="55" t="str">
        <f t="shared" si="1296"/>
        <v/>
      </c>
      <c r="BK253" s="55" t="str">
        <f t="shared" si="1296"/>
        <v/>
      </c>
      <c r="BL253" s="55" t="str">
        <f t="shared" si="1296"/>
        <v/>
      </c>
      <c r="BM253" s="55" t="str">
        <f t="shared" si="1296"/>
        <v/>
      </c>
      <c r="BN253" s="55" t="str">
        <f t="shared" si="1296"/>
        <v/>
      </c>
      <c r="BO253" s="55" t="str">
        <f t="shared" si="1296"/>
        <v/>
      </c>
      <c r="BP253" s="55" t="str">
        <f t="shared" si="1296"/>
        <v/>
      </c>
      <c r="BQ253" s="55" t="str">
        <f t="shared" ref="BQ253:CO253" si="1297">IFERROR(IF($Y$2="DAILY",BP253+1,""),"")</f>
        <v/>
      </c>
      <c r="BR253" s="55" t="str">
        <f t="shared" si="1297"/>
        <v/>
      </c>
      <c r="BS253" s="55" t="str">
        <f t="shared" si="1297"/>
        <v/>
      </c>
      <c r="BT253" s="55" t="str">
        <f t="shared" si="1297"/>
        <v/>
      </c>
      <c r="BU253" s="55" t="str">
        <f t="shared" si="1297"/>
        <v/>
      </c>
      <c r="BV253" s="55" t="str">
        <f t="shared" si="1297"/>
        <v/>
      </c>
      <c r="BW253" s="55" t="str">
        <f t="shared" si="1297"/>
        <v/>
      </c>
      <c r="BX253" s="55" t="str">
        <f t="shared" si="1297"/>
        <v/>
      </c>
      <c r="BY253" s="55" t="str">
        <f t="shared" si="1297"/>
        <v/>
      </c>
      <c r="BZ253" s="55" t="str">
        <f t="shared" si="1297"/>
        <v/>
      </c>
      <c r="CA253" s="55" t="str">
        <f t="shared" si="1297"/>
        <v/>
      </c>
      <c r="CB253" s="55" t="str">
        <f t="shared" si="1297"/>
        <v/>
      </c>
      <c r="CC253" s="55" t="str">
        <f t="shared" si="1297"/>
        <v/>
      </c>
      <c r="CD253" s="55" t="str">
        <f t="shared" si="1297"/>
        <v/>
      </c>
      <c r="CE253" s="55" t="str">
        <f t="shared" si="1297"/>
        <v/>
      </c>
      <c r="CF253" s="55" t="str">
        <f t="shared" si="1297"/>
        <v/>
      </c>
      <c r="CG253" s="55" t="str">
        <f t="shared" si="1297"/>
        <v/>
      </c>
      <c r="CH253" s="55" t="str">
        <f t="shared" si="1297"/>
        <v/>
      </c>
      <c r="CI253" s="55" t="str">
        <f t="shared" si="1297"/>
        <v/>
      </c>
      <c r="CJ253" s="55" t="str">
        <f t="shared" si="1297"/>
        <v/>
      </c>
      <c r="CK253" s="55" t="str">
        <f t="shared" si="1297"/>
        <v/>
      </c>
      <c r="CL253" s="55" t="str">
        <f t="shared" si="1297"/>
        <v/>
      </c>
      <c r="CM253" s="55" t="str">
        <f t="shared" si="1297"/>
        <v/>
      </c>
      <c r="CN253" s="55" t="str">
        <f t="shared" si="1297"/>
        <v/>
      </c>
      <c r="CO253" s="55" t="str">
        <f t="shared" si="1297"/>
        <v/>
      </c>
      <c r="CP253" s="56" t="str">
        <f>IFERROR(IF($Y$2="DAILY",DATE(B250,1,1)-WEEKDAY(DATE(B250,1,1))+52*7,DATE(CR253,1,1)-WEEKDAY(DATE(CR253,1,1))+52*7),"")</f>
        <v/>
      </c>
      <c r="CQ253" s="3"/>
      <c r="CR253" s="3" t="str">
        <f>B58</f>
        <v/>
      </c>
    </row>
    <row r="254" spans="1:96" ht="21" customHeight="1" x14ac:dyDescent="0.25">
      <c r="A254" s="48"/>
      <c r="B254" s="49"/>
      <c r="C254" s="58"/>
      <c r="D254" s="54" t="str">
        <f>IFERROR(IF($Y$2="DAILY",IF(AND(MONTH(DATE(B250,2,29))=2,WEEKDAY(DATE(B250,1,1))=7),DATE(B250,12,24),""),""),"")</f>
        <v/>
      </c>
      <c r="E254" s="55" t="str">
        <f>IFERROR(IF($Y$2="DAILY",IF(AND(MONTH(DATE(B250,2,29))=2,WEEKDAY(DATE(B250,1,1))=7),DATE(B250,12,25),""),""),"")</f>
        <v/>
      </c>
      <c r="F254" s="55" t="str">
        <f>IFERROR(IF($Y$2="DAILY",IF(AND(MONTH(DATE(B250,2,29))=2,WEEKDAY(DATE(B250,1,1))=7),DATE(B250,12,26),""),""),"")</f>
        <v/>
      </c>
      <c r="G254" s="55" t="str">
        <f>IFERROR(IF($Y$2="DAILY",IF(AND(MONTH(DATE(B250,2,29))=2,WEEKDAY(DATE(B250,1,1))=7),DATE(B250,12,27),""),""),"")</f>
        <v/>
      </c>
      <c r="H254" s="55" t="str">
        <f>IFERROR(IF($Y$2="DAILY",IF(AND(MONTH(DATE(B250,2,29))=2,WEEKDAY(DATE(B250,1,1))=7),DATE(B250,12,28),""),""),"")</f>
        <v/>
      </c>
      <c r="I254" s="55" t="str">
        <f>IFERROR(IF($Y$2="DAILY",IF(AND(MONTH(DATE(B250,2,29))=2,WEEKDAY(DATE(B250,1,1))=7),DATE(B250,12,29),""),""),"")</f>
        <v/>
      </c>
      <c r="J254" s="55" t="str">
        <f>IFERROR(IF($Y$2="DAILY",IF(AND(MONTH(DATE(B250,2,29))=2,WEEKDAY(DATE(B250,1,1))=7),DATE(B250,12,30),""),""),"")</f>
        <v/>
      </c>
      <c r="K254" s="55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56"/>
      <c r="CQ254" s="3"/>
      <c r="CR254" s="3" t="str">
        <f>B58</f>
        <v/>
      </c>
    </row>
    <row r="255" spans="1:96" ht="21" customHeight="1" x14ac:dyDescent="0.25">
      <c r="A255" s="48" t="str">
        <f>IFERROR(IF($Y$2="DAILY","48-49",""),"")</f>
        <v>48-49</v>
      </c>
      <c r="B255" s="49" t="str">
        <f>IFERROR(IF($Y$2="DAILY",$B$10+49,""),"")</f>
        <v/>
      </c>
      <c r="C255" s="57">
        <f t="shared" ref="C255" si="1298">IF($Y$2="DAILY",1,"")</f>
        <v>1</v>
      </c>
      <c r="D255" s="54" t="str">
        <f>IFERROR(IF($Y$2="DAILY",DATE(B255,1,1)-WEEKDAY(DATE(B255,1,1),1)+1,""),"")</f>
        <v/>
      </c>
      <c r="E255" s="55" t="str">
        <f>IFERROR(IF($Y$2="DAILY",DATE(B255,1,1)-WEEKDAY(DATE(B255,1,1),1)+2,""),"")</f>
        <v/>
      </c>
      <c r="F255" s="55" t="str">
        <f>IFERROR(IF($Y$2="DAILY",DATE(B255,1,1)-WEEKDAY(DATE(B255,1,1),1)+3,""),"")</f>
        <v/>
      </c>
      <c r="G255" s="55" t="str">
        <f>IFERROR(IF($Y$2="DAILY",DATE(B255,1,1)-WEEKDAY(DATE(B255,1,1),1)+4,""),"")</f>
        <v/>
      </c>
      <c r="H255" s="55" t="str">
        <f>IFERROR(IF($Y$2="DAILY",DATE(B255,1,1)-WEEKDAY(DATE(B255,1,1),1)+5,""),"")</f>
        <v/>
      </c>
      <c r="I255" s="55" t="str">
        <f>IFERROR(IF($Y$2="DAILY",DATE(B255,1,1)-WEEKDAY(DATE(B255,1,1),1)+6,""),"")</f>
        <v/>
      </c>
      <c r="J255" s="55" t="str">
        <f>IFERROR(IF($Y$2="DAILY",DATE(B255,1,1)-WEEKDAY(DATE(B255,1,1),1)+7,""),"")</f>
        <v/>
      </c>
      <c r="K255" s="55" t="str">
        <f t="shared" ref="K255:BV255" si="1299">IFERROR(IF($Y$2="DAILY",J255+1,""),"")</f>
        <v/>
      </c>
      <c r="L255" s="55" t="str">
        <f t="shared" si="1299"/>
        <v/>
      </c>
      <c r="M255" s="55" t="str">
        <f t="shared" si="1299"/>
        <v/>
      </c>
      <c r="N255" s="55" t="str">
        <f t="shared" si="1299"/>
        <v/>
      </c>
      <c r="O255" s="55" t="str">
        <f t="shared" si="1299"/>
        <v/>
      </c>
      <c r="P255" s="55" t="str">
        <f t="shared" si="1299"/>
        <v/>
      </c>
      <c r="Q255" s="55" t="str">
        <f t="shared" si="1299"/>
        <v/>
      </c>
      <c r="R255" s="55" t="str">
        <f t="shared" si="1299"/>
        <v/>
      </c>
      <c r="S255" s="55" t="str">
        <f t="shared" si="1299"/>
        <v/>
      </c>
      <c r="T255" s="55" t="str">
        <f t="shared" si="1299"/>
        <v/>
      </c>
      <c r="U255" s="55" t="str">
        <f t="shared" si="1299"/>
        <v/>
      </c>
      <c r="V255" s="55" t="str">
        <f t="shared" si="1299"/>
        <v/>
      </c>
      <c r="W255" s="55" t="str">
        <f t="shared" si="1299"/>
        <v/>
      </c>
      <c r="X255" s="55" t="str">
        <f t="shared" si="1299"/>
        <v/>
      </c>
      <c r="Y255" s="55" t="str">
        <f t="shared" si="1299"/>
        <v/>
      </c>
      <c r="Z255" s="55" t="str">
        <f t="shared" si="1299"/>
        <v/>
      </c>
      <c r="AA255" s="55" t="str">
        <f t="shared" si="1299"/>
        <v/>
      </c>
      <c r="AB255" s="55" t="str">
        <f t="shared" si="1299"/>
        <v/>
      </c>
      <c r="AC255" s="55" t="str">
        <f t="shared" si="1299"/>
        <v/>
      </c>
      <c r="AD255" s="55" t="str">
        <f t="shared" si="1299"/>
        <v/>
      </c>
      <c r="AE255" s="55" t="str">
        <f t="shared" si="1299"/>
        <v/>
      </c>
      <c r="AF255" s="55" t="str">
        <f t="shared" si="1299"/>
        <v/>
      </c>
      <c r="AG255" s="55" t="str">
        <f t="shared" si="1299"/>
        <v/>
      </c>
      <c r="AH255" s="55" t="str">
        <f t="shared" si="1299"/>
        <v/>
      </c>
      <c r="AI255" s="55" t="str">
        <f t="shared" si="1299"/>
        <v/>
      </c>
      <c r="AJ255" s="55" t="str">
        <f t="shared" si="1299"/>
        <v/>
      </c>
      <c r="AK255" s="55" t="str">
        <f t="shared" si="1299"/>
        <v/>
      </c>
      <c r="AL255" s="55" t="str">
        <f t="shared" si="1299"/>
        <v/>
      </c>
      <c r="AM255" s="55" t="str">
        <f t="shared" si="1299"/>
        <v/>
      </c>
      <c r="AN255" s="55" t="str">
        <f t="shared" si="1299"/>
        <v/>
      </c>
      <c r="AO255" s="55" t="str">
        <f t="shared" si="1299"/>
        <v/>
      </c>
      <c r="AP255" s="55" t="str">
        <f t="shared" si="1299"/>
        <v/>
      </c>
      <c r="AQ255" s="55" t="str">
        <f t="shared" si="1299"/>
        <v/>
      </c>
      <c r="AR255" s="55" t="str">
        <f t="shared" si="1299"/>
        <v/>
      </c>
      <c r="AS255" s="55" t="str">
        <f t="shared" si="1299"/>
        <v/>
      </c>
      <c r="AT255" s="55" t="str">
        <f t="shared" si="1299"/>
        <v/>
      </c>
      <c r="AU255" s="55" t="str">
        <f t="shared" si="1299"/>
        <v/>
      </c>
      <c r="AV255" s="55" t="str">
        <f t="shared" si="1299"/>
        <v/>
      </c>
      <c r="AW255" s="55" t="str">
        <f t="shared" si="1299"/>
        <v/>
      </c>
      <c r="AX255" s="55" t="str">
        <f t="shared" si="1299"/>
        <v/>
      </c>
      <c r="AY255" s="55" t="str">
        <f t="shared" si="1299"/>
        <v/>
      </c>
      <c r="AZ255" s="55" t="str">
        <f t="shared" si="1299"/>
        <v/>
      </c>
      <c r="BA255" s="55" t="str">
        <f t="shared" si="1299"/>
        <v/>
      </c>
      <c r="BB255" s="55" t="str">
        <f t="shared" si="1299"/>
        <v/>
      </c>
      <c r="BC255" s="55" t="str">
        <f t="shared" si="1299"/>
        <v/>
      </c>
      <c r="BD255" s="55" t="str">
        <f t="shared" si="1299"/>
        <v/>
      </c>
      <c r="BE255" s="55" t="str">
        <f t="shared" si="1299"/>
        <v/>
      </c>
      <c r="BF255" s="55" t="str">
        <f t="shared" si="1299"/>
        <v/>
      </c>
      <c r="BG255" s="55" t="str">
        <f t="shared" si="1299"/>
        <v/>
      </c>
      <c r="BH255" s="55" t="str">
        <f t="shared" si="1299"/>
        <v/>
      </c>
      <c r="BI255" s="55" t="str">
        <f t="shared" si="1299"/>
        <v/>
      </c>
      <c r="BJ255" s="55" t="str">
        <f t="shared" si="1299"/>
        <v/>
      </c>
      <c r="BK255" s="55" t="str">
        <f t="shared" si="1299"/>
        <v/>
      </c>
      <c r="BL255" s="55" t="str">
        <f t="shared" si="1299"/>
        <v/>
      </c>
      <c r="BM255" s="55" t="str">
        <f t="shared" si="1299"/>
        <v/>
      </c>
      <c r="BN255" s="55" t="str">
        <f t="shared" si="1299"/>
        <v/>
      </c>
      <c r="BO255" s="55" t="str">
        <f t="shared" si="1299"/>
        <v/>
      </c>
      <c r="BP255" s="55" t="str">
        <f t="shared" si="1299"/>
        <v/>
      </c>
      <c r="BQ255" s="55" t="str">
        <f t="shared" si="1299"/>
        <v/>
      </c>
      <c r="BR255" s="55" t="str">
        <f t="shared" si="1299"/>
        <v/>
      </c>
      <c r="BS255" s="55" t="str">
        <f t="shared" si="1299"/>
        <v/>
      </c>
      <c r="BT255" s="55" t="str">
        <f t="shared" si="1299"/>
        <v/>
      </c>
      <c r="BU255" s="55" t="str">
        <f t="shared" si="1299"/>
        <v/>
      </c>
      <c r="BV255" s="55" t="str">
        <f t="shared" si="1299"/>
        <v/>
      </c>
      <c r="BW255" s="55" t="str">
        <f t="shared" ref="BW255:CO255" si="1300">IFERROR(IF($Y$2="DAILY",BV255+1,""),"")</f>
        <v/>
      </c>
      <c r="BX255" s="55" t="str">
        <f t="shared" si="1300"/>
        <v/>
      </c>
      <c r="BY255" s="55" t="str">
        <f t="shared" si="1300"/>
        <v/>
      </c>
      <c r="BZ255" s="55" t="str">
        <f t="shared" si="1300"/>
        <v/>
      </c>
      <c r="CA255" s="55" t="str">
        <f t="shared" si="1300"/>
        <v/>
      </c>
      <c r="CB255" s="55" t="str">
        <f t="shared" si="1300"/>
        <v/>
      </c>
      <c r="CC255" s="55" t="str">
        <f t="shared" si="1300"/>
        <v/>
      </c>
      <c r="CD255" s="55" t="str">
        <f t="shared" si="1300"/>
        <v/>
      </c>
      <c r="CE255" s="55" t="str">
        <f t="shared" si="1300"/>
        <v/>
      </c>
      <c r="CF255" s="55" t="str">
        <f t="shared" si="1300"/>
        <v/>
      </c>
      <c r="CG255" s="55" t="str">
        <f t="shared" si="1300"/>
        <v/>
      </c>
      <c r="CH255" s="55" t="str">
        <f t="shared" si="1300"/>
        <v/>
      </c>
      <c r="CI255" s="55" t="str">
        <f t="shared" si="1300"/>
        <v/>
      </c>
      <c r="CJ255" s="55" t="str">
        <f t="shared" si="1300"/>
        <v/>
      </c>
      <c r="CK255" s="55" t="str">
        <f t="shared" si="1300"/>
        <v/>
      </c>
      <c r="CL255" s="55" t="str">
        <f t="shared" si="1300"/>
        <v/>
      </c>
      <c r="CM255" s="55" t="str">
        <f t="shared" si="1300"/>
        <v/>
      </c>
      <c r="CN255" s="55" t="str">
        <f t="shared" si="1300"/>
        <v/>
      </c>
      <c r="CO255" s="55" t="str">
        <f t="shared" si="1300"/>
        <v/>
      </c>
      <c r="CP255" s="56" t="str">
        <f>IFERROR(IF($Y$2="DAILY",DATE(B255,1,1)-WEEKDAY(DATE(B255,1,1))+13*7,DATE(CR255,1,1)-WEEKDAY(DATE(CR255,1,1))+13*7),"")</f>
        <v/>
      </c>
      <c r="CQ255" s="3"/>
      <c r="CR255" s="3" t="str">
        <f>B59</f>
        <v/>
      </c>
    </row>
    <row r="256" spans="1:96" ht="21" customHeight="1" x14ac:dyDescent="0.25">
      <c r="A256" s="48"/>
      <c r="B256" s="61"/>
      <c r="C256" s="57">
        <f t="shared" ref="C256" si="1301">IF($Y$2="DAILY",2,"")</f>
        <v>2</v>
      </c>
      <c r="D256" s="54" t="str">
        <f t="shared" ref="D256:D258" si="1302">IFERROR(IF($Y$2="DAILY",CP255+1,""),"")</f>
        <v/>
      </c>
      <c r="E256" s="55" t="str">
        <f t="shared" ref="E256:BP256" si="1303">IFERROR(IF($Y$2="DAILY",D256+1,""),"")</f>
        <v/>
      </c>
      <c r="F256" s="55" t="str">
        <f t="shared" si="1303"/>
        <v/>
      </c>
      <c r="G256" s="55" t="str">
        <f t="shared" si="1303"/>
        <v/>
      </c>
      <c r="H256" s="55" t="str">
        <f t="shared" si="1303"/>
        <v/>
      </c>
      <c r="I256" s="55" t="str">
        <f t="shared" si="1303"/>
        <v/>
      </c>
      <c r="J256" s="55" t="str">
        <f t="shared" si="1303"/>
        <v/>
      </c>
      <c r="K256" s="55" t="str">
        <f t="shared" si="1303"/>
        <v/>
      </c>
      <c r="L256" s="55" t="str">
        <f t="shared" si="1303"/>
        <v/>
      </c>
      <c r="M256" s="55" t="str">
        <f t="shared" si="1303"/>
        <v/>
      </c>
      <c r="N256" s="55" t="str">
        <f t="shared" si="1303"/>
        <v/>
      </c>
      <c r="O256" s="55" t="str">
        <f t="shared" si="1303"/>
        <v/>
      </c>
      <c r="P256" s="55" t="str">
        <f t="shared" si="1303"/>
        <v/>
      </c>
      <c r="Q256" s="55" t="str">
        <f t="shared" si="1303"/>
        <v/>
      </c>
      <c r="R256" s="55" t="str">
        <f t="shared" si="1303"/>
        <v/>
      </c>
      <c r="S256" s="55" t="str">
        <f t="shared" si="1303"/>
        <v/>
      </c>
      <c r="T256" s="55" t="str">
        <f t="shared" si="1303"/>
        <v/>
      </c>
      <c r="U256" s="55" t="str">
        <f t="shared" si="1303"/>
        <v/>
      </c>
      <c r="V256" s="55" t="str">
        <f t="shared" si="1303"/>
        <v/>
      </c>
      <c r="W256" s="55" t="str">
        <f t="shared" si="1303"/>
        <v/>
      </c>
      <c r="X256" s="55" t="str">
        <f t="shared" si="1303"/>
        <v/>
      </c>
      <c r="Y256" s="55" t="str">
        <f t="shared" si="1303"/>
        <v/>
      </c>
      <c r="Z256" s="55" t="str">
        <f t="shared" si="1303"/>
        <v/>
      </c>
      <c r="AA256" s="55" t="str">
        <f t="shared" si="1303"/>
        <v/>
      </c>
      <c r="AB256" s="55" t="str">
        <f t="shared" si="1303"/>
        <v/>
      </c>
      <c r="AC256" s="55" t="str">
        <f t="shared" si="1303"/>
        <v/>
      </c>
      <c r="AD256" s="55" t="str">
        <f t="shared" si="1303"/>
        <v/>
      </c>
      <c r="AE256" s="55" t="str">
        <f t="shared" si="1303"/>
        <v/>
      </c>
      <c r="AF256" s="55" t="str">
        <f t="shared" si="1303"/>
        <v/>
      </c>
      <c r="AG256" s="55" t="str">
        <f t="shared" si="1303"/>
        <v/>
      </c>
      <c r="AH256" s="55" t="str">
        <f t="shared" si="1303"/>
        <v/>
      </c>
      <c r="AI256" s="55" t="str">
        <f t="shared" si="1303"/>
        <v/>
      </c>
      <c r="AJ256" s="55" t="str">
        <f t="shared" si="1303"/>
        <v/>
      </c>
      <c r="AK256" s="55" t="str">
        <f t="shared" si="1303"/>
        <v/>
      </c>
      <c r="AL256" s="55" t="str">
        <f t="shared" si="1303"/>
        <v/>
      </c>
      <c r="AM256" s="55" t="str">
        <f t="shared" si="1303"/>
        <v/>
      </c>
      <c r="AN256" s="55" t="str">
        <f t="shared" si="1303"/>
        <v/>
      </c>
      <c r="AO256" s="55" t="str">
        <f t="shared" si="1303"/>
        <v/>
      </c>
      <c r="AP256" s="55" t="str">
        <f t="shared" si="1303"/>
        <v/>
      </c>
      <c r="AQ256" s="55" t="str">
        <f t="shared" si="1303"/>
        <v/>
      </c>
      <c r="AR256" s="55" t="str">
        <f t="shared" si="1303"/>
        <v/>
      </c>
      <c r="AS256" s="55" t="str">
        <f t="shared" si="1303"/>
        <v/>
      </c>
      <c r="AT256" s="55" t="str">
        <f t="shared" si="1303"/>
        <v/>
      </c>
      <c r="AU256" s="55" t="str">
        <f t="shared" si="1303"/>
        <v/>
      </c>
      <c r="AV256" s="55" t="str">
        <f t="shared" si="1303"/>
        <v/>
      </c>
      <c r="AW256" s="55" t="str">
        <f t="shared" si="1303"/>
        <v/>
      </c>
      <c r="AX256" s="55" t="str">
        <f t="shared" si="1303"/>
        <v/>
      </c>
      <c r="AY256" s="55" t="str">
        <f t="shared" si="1303"/>
        <v/>
      </c>
      <c r="AZ256" s="55" t="str">
        <f t="shared" si="1303"/>
        <v/>
      </c>
      <c r="BA256" s="55" t="str">
        <f t="shared" si="1303"/>
        <v/>
      </c>
      <c r="BB256" s="55" t="str">
        <f t="shared" si="1303"/>
        <v/>
      </c>
      <c r="BC256" s="55" t="str">
        <f t="shared" si="1303"/>
        <v/>
      </c>
      <c r="BD256" s="55" t="str">
        <f t="shared" si="1303"/>
        <v/>
      </c>
      <c r="BE256" s="55" t="str">
        <f t="shared" si="1303"/>
        <v/>
      </c>
      <c r="BF256" s="55" t="str">
        <f t="shared" si="1303"/>
        <v/>
      </c>
      <c r="BG256" s="55" t="str">
        <f t="shared" si="1303"/>
        <v/>
      </c>
      <c r="BH256" s="55" t="str">
        <f t="shared" si="1303"/>
        <v/>
      </c>
      <c r="BI256" s="55" t="str">
        <f t="shared" si="1303"/>
        <v/>
      </c>
      <c r="BJ256" s="55" t="str">
        <f t="shared" si="1303"/>
        <v/>
      </c>
      <c r="BK256" s="55" t="str">
        <f t="shared" si="1303"/>
        <v/>
      </c>
      <c r="BL256" s="55" t="str">
        <f t="shared" si="1303"/>
        <v/>
      </c>
      <c r="BM256" s="55" t="str">
        <f t="shared" si="1303"/>
        <v/>
      </c>
      <c r="BN256" s="55" t="str">
        <f t="shared" si="1303"/>
        <v/>
      </c>
      <c r="BO256" s="55" t="str">
        <f t="shared" si="1303"/>
        <v/>
      </c>
      <c r="BP256" s="55" t="str">
        <f t="shared" si="1303"/>
        <v/>
      </c>
      <c r="BQ256" s="55" t="str">
        <f t="shared" ref="BQ256:CO256" si="1304">IFERROR(IF($Y$2="DAILY",BP256+1,""),"")</f>
        <v/>
      </c>
      <c r="BR256" s="55" t="str">
        <f t="shared" si="1304"/>
        <v/>
      </c>
      <c r="BS256" s="55" t="str">
        <f t="shared" si="1304"/>
        <v/>
      </c>
      <c r="BT256" s="55" t="str">
        <f t="shared" si="1304"/>
        <v/>
      </c>
      <c r="BU256" s="55" t="str">
        <f t="shared" si="1304"/>
        <v/>
      </c>
      <c r="BV256" s="55" t="str">
        <f t="shared" si="1304"/>
        <v/>
      </c>
      <c r="BW256" s="55" t="str">
        <f t="shared" si="1304"/>
        <v/>
      </c>
      <c r="BX256" s="55" t="str">
        <f t="shared" si="1304"/>
        <v/>
      </c>
      <c r="BY256" s="55" t="str">
        <f t="shared" si="1304"/>
        <v/>
      </c>
      <c r="BZ256" s="55" t="str">
        <f t="shared" si="1304"/>
        <v/>
      </c>
      <c r="CA256" s="55" t="str">
        <f t="shared" si="1304"/>
        <v/>
      </c>
      <c r="CB256" s="55" t="str">
        <f t="shared" si="1304"/>
        <v/>
      </c>
      <c r="CC256" s="55" t="str">
        <f t="shared" si="1304"/>
        <v/>
      </c>
      <c r="CD256" s="55" t="str">
        <f t="shared" si="1304"/>
        <v/>
      </c>
      <c r="CE256" s="55" t="str">
        <f t="shared" si="1304"/>
        <v/>
      </c>
      <c r="CF256" s="55" t="str">
        <f t="shared" si="1304"/>
        <v/>
      </c>
      <c r="CG256" s="55" t="str">
        <f t="shared" si="1304"/>
        <v/>
      </c>
      <c r="CH256" s="55" t="str">
        <f t="shared" si="1304"/>
        <v/>
      </c>
      <c r="CI256" s="55" t="str">
        <f t="shared" si="1304"/>
        <v/>
      </c>
      <c r="CJ256" s="55" t="str">
        <f t="shared" si="1304"/>
        <v/>
      </c>
      <c r="CK256" s="55" t="str">
        <f t="shared" si="1304"/>
        <v/>
      </c>
      <c r="CL256" s="55" t="str">
        <f t="shared" si="1304"/>
        <v/>
      </c>
      <c r="CM256" s="55" t="str">
        <f t="shared" si="1304"/>
        <v/>
      </c>
      <c r="CN256" s="55" t="str">
        <f t="shared" si="1304"/>
        <v/>
      </c>
      <c r="CO256" s="55" t="str">
        <f t="shared" si="1304"/>
        <v/>
      </c>
      <c r="CP256" s="56" t="str">
        <f>IFERROR(IF($Y$2="DAILY",DATE(B255,1,1)-WEEKDAY(DATE(B255,1,1))+26*7,DATE(CR256,1,1)-WEEKDAY(DATE(CR256,1,1))+26*7),"")</f>
        <v/>
      </c>
      <c r="CQ256" s="3"/>
      <c r="CR256" s="3" t="str">
        <f>B59</f>
        <v/>
      </c>
    </row>
    <row r="257" spans="1:96" ht="21" customHeight="1" x14ac:dyDescent="0.25">
      <c r="A257" s="48"/>
      <c r="B257" s="49"/>
      <c r="C257" s="57">
        <f t="shared" ref="C257" si="1305">IF($Y$2="DAILY",3,"")</f>
        <v>3</v>
      </c>
      <c r="D257" s="54" t="str">
        <f t="shared" si="1302"/>
        <v/>
      </c>
      <c r="E257" s="55" t="str">
        <f t="shared" ref="E257:BP257" si="1306">IFERROR(IF($Y$2="DAILY",D257+1,""),"")</f>
        <v/>
      </c>
      <c r="F257" s="55" t="str">
        <f t="shared" si="1306"/>
        <v/>
      </c>
      <c r="G257" s="55" t="str">
        <f t="shared" si="1306"/>
        <v/>
      </c>
      <c r="H257" s="55" t="str">
        <f t="shared" si="1306"/>
        <v/>
      </c>
      <c r="I257" s="55" t="str">
        <f t="shared" si="1306"/>
        <v/>
      </c>
      <c r="J257" s="55" t="str">
        <f t="shared" si="1306"/>
        <v/>
      </c>
      <c r="K257" s="55" t="str">
        <f t="shared" si="1306"/>
        <v/>
      </c>
      <c r="L257" s="55" t="str">
        <f t="shared" si="1306"/>
        <v/>
      </c>
      <c r="M257" s="55" t="str">
        <f t="shared" si="1306"/>
        <v/>
      </c>
      <c r="N257" s="55" t="str">
        <f t="shared" si="1306"/>
        <v/>
      </c>
      <c r="O257" s="55" t="str">
        <f t="shared" si="1306"/>
        <v/>
      </c>
      <c r="P257" s="55" t="str">
        <f t="shared" si="1306"/>
        <v/>
      </c>
      <c r="Q257" s="55" t="str">
        <f t="shared" si="1306"/>
        <v/>
      </c>
      <c r="R257" s="55" t="str">
        <f t="shared" si="1306"/>
        <v/>
      </c>
      <c r="S257" s="55" t="str">
        <f t="shared" si="1306"/>
        <v/>
      </c>
      <c r="T257" s="55" t="str">
        <f t="shared" si="1306"/>
        <v/>
      </c>
      <c r="U257" s="55" t="str">
        <f t="shared" si="1306"/>
        <v/>
      </c>
      <c r="V257" s="55" t="str">
        <f t="shared" si="1306"/>
        <v/>
      </c>
      <c r="W257" s="55" t="str">
        <f t="shared" si="1306"/>
        <v/>
      </c>
      <c r="X257" s="55" t="str">
        <f t="shared" si="1306"/>
        <v/>
      </c>
      <c r="Y257" s="55" t="str">
        <f t="shared" si="1306"/>
        <v/>
      </c>
      <c r="Z257" s="55" t="str">
        <f t="shared" si="1306"/>
        <v/>
      </c>
      <c r="AA257" s="55" t="str">
        <f t="shared" si="1306"/>
        <v/>
      </c>
      <c r="AB257" s="55" t="str">
        <f t="shared" si="1306"/>
        <v/>
      </c>
      <c r="AC257" s="55" t="str">
        <f t="shared" si="1306"/>
        <v/>
      </c>
      <c r="AD257" s="55" t="str">
        <f t="shared" si="1306"/>
        <v/>
      </c>
      <c r="AE257" s="55" t="str">
        <f t="shared" si="1306"/>
        <v/>
      </c>
      <c r="AF257" s="55" t="str">
        <f t="shared" si="1306"/>
        <v/>
      </c>
      <c r="AG257" s="55" t="str">
        <f t="shared" si="1306"/>
        <v/>
      </c>
      <c r="AH257" s="55" t="str">
        <f t="shared" si="1306"/>
        <v/>
      </c>
      <c r="AI257" s="55" t="str">
        <f t="shared" si="1306"/>
        <v/>
      </c>
      <c r="AJ257" s="55" t="str">
        <f t="shared" si="1306"/>
        <v/>
      </c>
      <c r="AK257" s="55" t="str">
        <f t="shared" si="1306"/>
        <v/>
      </c>
      <c r="AL257" s="55" t="str">
        <f t="shared" si="1306"/>
        <v/>
      </c>
      <c r="AM257" s="55" t="str">
        <f t="shared" si="1306"/>
        <v/>
      </c>
      <c r="AN257" s="55" t="str">
        <f t="shared" si="1306"/>
        <v/>
      </c>
      <c r="AO257" s="55" t="str">
        <f t="shared" si="1306"/>
        <v/>
      </c>
      <c r="AP257" s="55" t="str">
        <f t="shared" si="1306"/>
        <v/>
      </c>
      <c r="AQ257" s="55" t="str">
        <f t="shared" si="1306"/>
        <v/>
      </c>
      <c r="AR257" s="55" t="str">
        <f t="shared" si="1306"/>
        <v/>
      </c>
      <c r="AS257" s="55" t="str">
        <f t="shared" si="1306"/>
        <v/>
      </c>
      <c r="AT257" s="55" t="str">
        <f t="shared" si="1306"/>
        <v/>
      </c>
      <c r="AU257" s="55" t="str">
        <f t="shared" si="1306"/>
        <v/>
      </c>
      <c r="AV257" s="55" t="str">
        <f t="shared" si="1306"/>
        <v/>
      </c>
      <c r="AW257" s="55" t="str">
        <f t="shared" si="1306"/>
        <v/>
      </c>
      <c r="AX257" s="55" t="str">
        <f t="shared" si="1306"/>
        <v/>
      </c>
      <c r="AY257" s="55" t="str">
        <f t="shared" si="1306"/>
        <v/>
      </c>
      <c r="AZ257" s="55" t="str">
        <f t="shared" si="1306"/>
        <v/>
      </c>
      <c r="BA257" s="55" t="str">
        <f t="shared" si="1306"/>
        <v/>
      </c>
      <c r="BB257" s="55" t="str">
        <f t="shared" si="1306"/>
        <v/>
      </c>
      <c r="BC257" s="55" t="str">
        <f t="shared" si="1306"/>
        <v/>
      </c>
      <c r="BD257" s="55" t="str">
        <f t="shared" si="1306"/>
        <v/>
      </c>
      <c r="BE257" s="55" t="str">
        <f t="shared" si="1306"/>
        <v/>
      </c>
      <c r="BF257" s="55" t="str">
        <f t="shared" si="1306"/>
        <v/>
      </c>
      <c r="BG257" s="55" t="str">
        <f t="shared" si="1306"/>
        <v/>
      </c>
      <c r="BH257" s="55" t="str">
        <f t="shared" si="1306"/>
        <v/>
      </c>
      <c r="BI257" s="55" t="str">
        <f t="shared" si="1306"/>
        <v/>
      </c>
      <c r="BJ257" s="55" t="str">
        <f t="shared" si="1306"/>
        <v/>
      </c>
      <c r="BK257" s="55" t="str">
        <f t="shared" si="1306"/>
        <v/>
      </c>
      <c r="BL257" s="55" t="str">
        <f t="shared" si="1306"/>
        <v/>
      </c>
      <c r="BM257" s="55" t="str">
        <f t="shared" si="1306"/>
        <v/>
      </c>
      <c r="BN257" s="55" t="str">
        <f t="shared" si="1306"/>
        <v/>
      </c>
      <c r="BO257" s="55" t="str">
        <f t="shared" si="1306"/>
        <v/>
      </c>
      <c r="BP257" s="55" t="str">
        <f t="shared" si="1306"/>
        <v/>
      </c>
      <c r="BQ257" s="55" t="str">
        <f t="shared" ref="BQ257:CO257" si="1307">IFERROR(IF($Y$2="DAILY",BP257+1,""),"")</f>
        <v/>
      </c>
      <c r="BR257" s="55" t="str">
        <f t="shared" si="1307"/>
        <v/>
      </c>
      <c r="BS257" s="55" t="str">
        <f t="shared" si="1307"/>
        <v/>
      </c>
      <c r="BT257" s="55" t="str">
        <f t="shared" si="1307"/>
        <v/>
      </c>
      <c r="BU257" s="55" t="str">
        <f t="shared" si="1307"/>
        <v/>
      </c>
      <c r="BV257" s="55" t="str">
        <f t="shared" si="1307"/>
        <v/>
      </c>
      <c r="BW257" s="55" t="str">
        <f t="shared" si="1307"/>
        <v/>
      </c>
      <c r="BX257" s="55" t="str">
        <f t="shared" si="1307"/>
        <v/>
      </c>
      <c r="BY257" s="55" t="str">
        <f t="shared" si="1307"/>
        <v/>
      </c>
      <c r="BZ257" s="55" t="str">
        <f t="shared" si="1307"/>
        <v/>
      </c>
      <c r="CA257" s="55" t="str">
        <f t="shared" si="1307"/>
        <v/>
      </c>
      <c r="CB257" s="55" t="str">
        <f t="shared" si="1307"/>
        <v/>
      </c>
      <c r="CC257" s="55" t="str">
        <f t="shared" si="1307"/>
        <v/>
      </c>
      <c r="CD257" s="55" t="str">
        <f t="shared" si="1307"/>
        <v/>
      </c>
      <c r="CE257" s="55" t="str">
        <f t="shared" si="1307"/>
        <v/>
      </c>
      <c r="CF257" s="55" t="str">
        <f t="shared" si="1307"/>
        <v/>
      </c>
      <c r="CG257" s="55" t="str">
        <f t="shared" si="1307"/>
        <v/>
      </c>
      <c r="CH257" s="55" t="str">
        <f t="shared" si="1307"/>
        <v/>
      </c>
      <c r="CI257" s="55" t="str">
        <f t="shared" si="1307"/>
        <v/>
      </c>
      <c r="CJ257" s="55" t="str">
        <f t="shared" si="1307"/>
        <v/>
      </c>
      <c r="CK257" s="55" t="str">
        <f t="shared" si="1307"/>
        <v/>
      </c>
      <c r="CL257" s="55" t="str">
        <f t="shared" si="1307"/>
        <v/>
      </c>
      <c r="CM257" s="55" t="str">
        <f t="shared" si="1307"/>
        <v/>
      </c>
      <c r="CN257" s="55" t="str">
        <f t="shared" si="1307"/>
        <v/>
      </c>
      <c r="CO257" s="55" t="str">
        <f t="shared" si="1307"/>
        <v/>
      </c>
      <c r="CP257" s="56" t="str">
        <f>IFERROR(IF($Y$2="DAILY",DATE(B255,1,1)-WEEKDAY(DATE(B255,1,1))+39*7,DATE(CR257,1,1)-WEEKDAY(DATE(CR257,1,1))+39*7),"")</f>
        <v/>
      </c>
      <c r="CQ257" s="3"/>
      <c r="CR257" s="3" t="str">
        <f>B59</f>
        <v/>
      </c>
    </row>
    <row r="258" spans="1:96" ht="21" customHeight="1" x14ac:dyDescent="0.25">
      <c r="A258" s="48"/>
      <c r="B258" s="49"/>
      <c r="C258" s="57">
        <f t="shared" ref="C258" si="1308">IF($Y$2="DAILY",4,"")</f>
        <v>4</v>
      </c>
      <c r="D258" s="54" t="str">
        <f t="shared" si="1302"/>
        <v/>
      </c>
      <c r="E258" s="55" t="str">
        <f t="shared" ref="E258:BP258" si="1309">IFERROR(IF($Y$2="DAILY",D258+1,""),"")</f>
        <v/>
      </c>
      <c r="F258" s="55" t="str">
        <f t="shared" si="1309"/>
        <v/>
      </c>
      <c r="G258" s="55" t="str">
        <f t="shared" si="1309"/>
        <v/>
      </c>
      <c r="H258" s="55" t="str">
        <f t="shared" si="1309"/>
        <v/>
      </c>
      <c r="I258" s="55" t="str">
        <f t="shared" si="1309"/>
        <v/>
      </c>
      <c r="J258" s="55" t="str">
        <f t="shared" si="1309"/>
        <v/>
      </c>
      <c r="K258" s="55" t="str">
        <f t="shared" si="1309"/>
        <v/>
      </c>
      <c r="L258" s="55" t="str">
        <f t="shared" si="1309"/>
        <v/>
      </c>
      <c r="M258" s="55" t="str">
        <f t="shared" si="1309"/>
        <v/>
      </c>
      <c r="N258" s="55" t="str">
        <f t="shared" si="1309"/>
        <v/>
      </c>
      <c r="O258" s="55" t="str">
        <f t="shared" si="1309"/>
        <v/>
      </c>
      <c r="P258" s="55" t="str">
        <f t="shared" si="1309"/>
        <v/>
      </c>
      <c r="Q258" s="55" t="str">
        <f t="shared" si="1309"/>
        <v/>
      </c>
      <c r="R258" s="55" t="str">
        <f t="shared" si="1309"/>
        <v/>
      </c>
      <c r="S258" s="55" t="str">
        <f t="shared" si="1309"/>
        <v/>
      </c>
      <c r="T258" s="55" t="str">
        <f t="shared" si="1309"/>
        <v/>
      </c>
      <c r="U258" s="55" t="str">
        <f t="shared" si="1309"/>
        <v/>
      </c>
      <c r="V258" s="55" t="str">
        <f t="shared" si="1309"/>
        <v/>
      </c>
      <c r="W258" s="55" t="str">
        <f t="shared" si="1309"/>
        <v/>
      </c>
      <c r="X258" s="55" t="str">
        <f t="shared" si="1309"/>
        <v/>
      </c>
      <c r="Y258" s="55" t="str">
        <f t="shared" si="1309"/>
        <v/>
      </c>
      <c r="Z258" s="55" t="str">
        <f t="shared" si="1309"/>
        <v/>
      </c>
      <c r="AA258" s="55" t="str">
        <f t="shared" si="1309"/>
        <v/>
      </c>
      <c r="AB258" s="55" t="str">
        <f t="shared" si="1309"/>
        <v/>
      </c>
      <c r="AC258" s="55" t="str">
        <f t="shared" si="1309"/>
        <v/>
      </c>
      <c r="AD258" s="55" t="str">
        <f t="shared" si="1309"/>
        <v/>
      </c>
      <c r="AE258" s="55" t="str">
        <f t="shared" si="1309"/>
        <v/>
      </c>
      <c r="AF258" s="55" t="str">
        <f t="shared" si="1309"/>
        <v/>
      </c>
      <c r="AG258" s="55" t="str">
        <f t="shared" si="1309"/>
        <v/>
      </c>
      <c r="AH258" s="55" t="str">
        <f t="shared" si="1309"/>
        <v/>
      </c>
      <c r="AI258" s="55" t="str">
        <f t="shared" si="1309"/>
        <v/>
      </c>
      <c r="AJ258" s="55" t="str">
        <f t="shared" si="1309"/>
        <v/>
      </c>
      <c r="AK258" s="55" t="str">
        <f t="shared" si="1309"/>
        <v/>
      </c>
      <c r="AL258" s="55" t="str">
        <f t="shared" si="1309"/>
        <v/>
      </c>
      <c r="AM258" s="55" t="str">
        <f t="shared" si="1309"/>
        <v/>
      </c>
      <c r="AN258" s="55" t="str">
        <f t="shared" si="1309"/>
        <v/>
      </c>
      <c r="AO258" s="55" t="str">
        <f t="shared" si="1309"/>
        <v/>
      </c>
      <c r="AP258" s="55" t="str">
        <f t="shared" si="1309"/>
        <v/>
      </c>
      <c r="AQ258" s="55" t="str">
        <f t="shared" si="1309"/>
        <v/>
      </c>
      <c r="AR258" s="55" t="str">
        <f t="shared" si="1309"/>
        <v/>
      </c>
      <c r="AS258" s="55" t="str">
        <f t="shared" si="1309"/>
        <v/>
      </c>
      <c r="AT258" s="55" t="str">
        <f t="shared" si="1309"/>
        <v/>
      </c>
      <c r="AU258" s="55" t="str">
        <f t="shared" si="1309"/>
        <v/>
      </c>
      <c r="AV258" s="55" t="str">
        <f t="shared" si="1309"/>
        <v/>
      </c>
      <c r="AW258" s="55" t="str">
        <f t="shared" si="1309"/>
        <v/>
      </c>
      <c r="AX258" s="55" t="str">
        <f t="shared" si="1309"/>
        <v/>
      </c>
      <c r="AY258" s="55" t="str">
        <f t="shared" si="1309"/>
        <v/>
      </c>
      <c r="AZ258" s="55" t="str">
        <f t="shared" si="1309"/>
        <v/>
      </c>
      <c r="BA258" s="55" t="str">
        <f t="shared" si="1309"/>
        <v/>
      </c>
      <c r="BB258" s="55" t="str">
        <f t="shared" si="1309"/>
        <v/>
      </c>
      <c r="BC258" s="55" t="str">
        <f t="shared" si="1309"/>
        <v/>
      </c>
      <c r="BD258" s="55" t="str">
        <f t="shared" si="1309"/>
        <v/>
      </c>
      <c r="BE258" s="55" t="str">
        <f t="shared" si="1309"/>
        <v/>
      </c>
      <c r="BF258" s="55" t="str">
        <f t="shared" si="1309"/>
        <v/>
      </c>
      <c r="BG258" s="55" t="str">
        <f t="shared" si="1309"/>
        <v/>
      </c>
      <c r="BH258" s="55" t="str">
        <f t="shared" si="1309"/>
        <v/>
      </c>
      <c r="BI258" s="55" t="str">
        <f t="shared" si="1309"/>
        <v/>
      </c>
      <c r="BJ258" s="55" t="str">
        <f t="shared" si="1309"/>
        <v/>
      </c>
      <c r="BK258" s="55" t="str">
        <f t="shared" si="1309"/>
        <v/>
      </c>
      <c r="BL258" s="55" t="str">
        <f t="shared" si="1309"/>
        <v/>
      </c>
      <c r="BM258" s="55" t="str">
        <f t="shared" si="1309"/>
        <v/>
      </c>
      <c r="BN258" s="55" t="str">
        <f t="shared" si="1309"/>
        <v/>
      </c>
      <c r="BO258" s="55" t="str">
        <f t="shared" si="1309"/>
        <v/>
      </c>
      <c r="BP258" s="55" t="str">
        <f t="shared" si="1309"/>
        <v/>
      </c>
      <c r="BQ258" s="55" t="str">
        <f t="shared" ref="BQ258:CO258" si="1310">IFERROR(IF($Y$2="DAILY",BP258+1,""),"")</f>
        <v/>
      </c>
      <c r="BR258" s="55" t="str">
        <f t="shared" si="1310"/>
        <v/>
      </c>
      <c r="BS258" s="55" t="str">
        <f t="shared" si="1310"/>
        <v/>
      </c>
      <c r="BT258" s="55" t="str">
        <f t="shared" si="1310"/>
        <v/>
      </c>
      <c r="BU258" s="55" t="str">
        <f t="shared" si="1310"/>
        <v/>
      </c>
      <c r="BV258" s="55" t="str">
        <f t="shared" si="1310"/>
        <v/>
      </c>
      <c r="BW258" s="55" t="str">
        <f t="shared" si="1310"/>
        <v/>
      </c>
      <c r="BX258" s="55" t="str">
        <f t="shared" si="1310"/>
        <v/>
      </c>
      <c r="BY258" s="55" t="str">
        <f t="shared" si="1310"/>
        <v/>
      </c>
      <c r="BZ258" s="55" t="str">
        <f t="shared" si="1310"/>
        <v/>
      </c>
      <c r="CA258" s="55" t="str">
        <f t="shared" si="1310"/>
        <v/>
      </c>
      <c r="CB258" s="55" t="str">
        <f t="shared" si="1310"/>
        <v/>
      </c>
      <c r="CC258" s="55" t="str">
        <f t="shared" si="1310"/>
        <v/>
      </c>
      <c r="CD258" s="55" t="str">
        <f t="shared" si="1310"/>
        <v/>
      </c>
      <c r="CE258" s="55" t="str">
        <f t="shared" si="1310"/>
        <v/>
      </c>
      <c r="CF258" s="55" t="str">
        <f t="shared" si="1310"/>
        <v/>
      </c>
      <c r="CG258" s="55" t="str">
        <f t="shared" si="1310"/>
        <v/>
      </c>
      <c r="CH258" s="55" t="str">
        <f t="shared" si="1310"/>
        <v/>
      </c>
      <c r="CI258" s="55" t="str">
        <f t="shared" si="1310"/>
        <v/>
      </c>
      <c r="CJ258" s="55" t="str">
        <f t="shared" si="1310"/>
        <v/>
      </c>
      <c r="CK258" s="55" t="str">
        <f t="shared" si="1310"/>
        <v/>
      </c>
      <c r="CL258" s="55" t="str">
        <f t="shared" si="1310"/>
        <v/>
      </c>
      <c r="CM258" s="55" t="str">
        <f t="shared" si="1310"/>
        <v/>
      </c>
      <c r="CN258" s="55" t="str">
        <f t="shared" si="1310"/>
        <v/>
      </c>
      <c r="CO258" s="55" t="str">
        <f t="shared" si="1310"/>
        <v/>
      </c>
      <c r="CP258" s="56" t="str">
        <f>IFERROR(IF($Y$2="DAILY",DATE(B255,1,1)-WEEKDAY(DATE(B255,1,1))+52*7,DATE(CR258,1,1)-WEEKDAY(DATE(CR258,1,1))+52*7),"")</f>
        <v/>
      </c>
      <c r="CQ258" s="3"/>
      <c r="CR258" s="3" t="str">
        <f>B59</f>
        <v/>
      </c>
    </row>
    <row r="259" spans="1:96" ht="21" customHeight="1" x14ac:dyDescent="0.25">
      <c r="A259" s="48"/>
      <c r="B259" s="49"/>
      <c r="C259" s="58"/>
      <c r="D259" s="54" t="str">
        <f>IFERROR(IF($Y$2="DAILY",IF(AND(MONTH(DATE(B255,2,29))=2,WEEKDAY(DATE(B255,1,1))=7),DATE(B255,12,24),""),""),"")</f>
        <v/>
      </c>
      <c r="E259" s="55" t="str">
        <f>IFERROR(IF($Y$2="DAILY",IF(AND(MONTH(DATE(B255,2,29))=2,WEEKDAY(DATE(B255,1,1))=7),DATE(B255,12,25),""),""),"")</f>
        <v/>
      </c>
      <c r="F259" s="55" t="str">
        <f>IFERROR(IF($Y$2="DAILY",IF(AND(MONTH(DATE(B255,2,29))=2,WEEKDAY(DATE(B255,1,1))=7),DATE(B255,12,26),""),""),"")</f>
        <v/>
      </c>
      <c r="G259" s="55" t="str">
        <f>IFERROR(IF($Y$2="DAILY",IF(AND(MONTH(DATE(B255,2,29))=2,WEEKDAY(DATE(B255,1,1))=7),DATE(B255,12,27),""),""),"")</f>
        <v/>
      </c>
      <c r="H259" s="55" t="str">
        <f>IFERROR(IF($Y$2="DAILY",IF(AND(MONTH(DATE(B255,2,29))=2,WEEKDAY(DATE(B255,1,1))=7),DATE(B255,12,28),""),""),"")</f>
        <v/>
      </c>
      <c r="I259" s="55" t="str">
        <f>IFERROR(IF($Y$2="DAILY",IF(AND(MONTH(DATE(B255,2,29))=2,WEEKDAY(DATE(B255,1,1))=7),DATE(B255,12,29),""),""),"")</f>
        <v/>
      </c>
      <c r="J259" s="55" t="str">
        <f>IFERROR(IF($Y$2="DAILY",IF(AND(MONTH(DATE(B255,2,29))=2,WEEKDAY(DATE(B255,1,1))=7),DATE(B255,12,30),""),""),"")</f>
        <v/>
      </c>
      <c r="K259" s="55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  <c r="CF259" s="62"/>
      <c r="CG259" s="62"/>
      <c r="CH259" s="62"/>
      <c r="CI259" s="62"/>
      <c r="CJ259" s="62"/>
      <c r="CK259" s="62"/>
      <c r="CL259" s="62"/>
      <c r="CM259" s="62"/>
      <c r="CN259" s="62"/>
      <c r="CO259" s="62"/>
      <c r="CP259" s="56"/>
      <c r="CQ259" s="3"/>
      <c r="CR259" s="3" t="str">
        <f>B59</f>
        <v/>
      </c>
    </row>
    <row r="260" spans="1:96" ht="21" customHeight="1" x14ac:dyDescent="0.25">
      <c r="A260" s="48" t="str">
        <f>IFERROR(IF($Y$2="DAILY","49-50",""),"")</f>
        <v>49-50</v>
      </c>
      <c r="B260" s="49" t="str">
        <f>IFERROR(IF($Y$2="DAILY",$B$10+50,""),"")</f>
        <v/>
      </c>
      <c r="C260" s="57">
        <f t="shared" ref="C260" si="1311">IF($Y$2="DAILY",1,"")</f>
        <v>1</v>
      </c>
      <c r="D260" s="54" t="str">
        <f>IFERROR(IF($Y$2="DAILY",DATE(B260,1,1)-WEEKDAY(DATE(B260,1,1),1)+1,""),"")</f>
        <v/>
      </c>
      <c r="E260" s="55" t="str">
        <f>IFERROR(IF($Y$2="DAILY",DATE(B260,1,1)-WEEKDAY(DATE(B260,1,1),1)+2,""),"")</f>
        <v/>
      </c>
      <c r="F260" s="55" t="str">
        <f>IFERROR(IF($Y$2="DAILY",DATE(B260,1,1)-WEEKDAY(DATE(B260,1,1),1)+3,""),"")</f>
        <v/>
      </c>
      <c r="G260" s="55" t="str">
        <f>IFERROR(IF($Y$2="DAILY",DATE(B260,1,1)-WEEKDAY(DATE(B260,1,1),1)+4,""),"")</f>
        <v/>
      </c>
      <c r="H260" s="55" t="str">
        <f>IFERROR(IF($Y$2="DAILY",DATE(B260,1,1)-WEEKDAY(DATE(B260,1,1),1)+5,""),"")</f>
        <v/>
      </c>
      <c r="I260" s="55" t="str">
        <f>IFERROR(IF($Y$2="DAILY",DATE(B260,1,1)-WEEKDAY(DATE(B260,1,1),1)+6,""),"")</f>
        <v/>
      </c>
      <c r="J260" s="55" t="str">
        <f>IFERROR(IF($Y$2="DAILY",DATE(B260,1,1)-WEEKDAY(DATE(B260,1,1),1)+7,""),"")</f>
        <v/>
      </c>
      <c r="K260" s="55" t="str">
        <f t="shared" ref="K260:BV260" si="1312">IFERROR(IF($Y$2="DAILY",J260+1,""),"")</f>
        <v/>
      </c>
      <c r="L260" s="55" t="str">
        <f t="shared" si="1312"/>
        <v/>
      </c>
      <c r="M260" s="55" t="str">
        <f t="shared" si="1312"/>
        <v/>
      </c>
      <c r="N260" s="55" t="str">
        <f t="shared" si="1312"/>
        <v/>
      </c>
      <c r="O260" s="55" t="str">
        <f t="shared" si="1312"/>
        <v/>
      </c>
      <c r="P260" s="55" t="str">
        <f t="shared" si="1312"/>
        <v/>
      </c>
      <c r="Q260" s="55" t="str">
        <f t="shared" si="1312"/>
        <v/>
      </c>
      <c r="R260" s="55" t="str">
        <f t="shared" si="1312"/>
        <v/>
      </c>
      <c r="S260" s="55" t="str">
        <f t="shared" si="1312"/>
        <v/>
      </c>
      <c r="T260" s="55" t="str">
        <f t="shared" si="1312"/>
        <v/>
      </c>
      <c r="U260" s="55" t="str">
        <f t="shared" si="1312"/>
        <v/>
      </c>
      <c r="V260" s="55" t="str">
        <f t="shared" si="1312"/>
        <v/>
      </c>
      <c r="W260" s="55" t="str">
        <f t="shared" si="1312"/>
        <v/>
      </c>
      <c r="X260" s="55" t="str">
        <f t="shared" si="1312"/>
        <v/>
      </c>
      <c r="Y260" s="55" t="str">
        <f t="shared" si="1312"/>
        <v/>
      </c>
      <c r="Z260" s="55" t="str">
        <f t="shared" si="1312"/>
        <v/>
      </c>
      <c r="AA260" s="55" t="str">
        <f t="shared" si="1312"/>
        <v/>
      </c>
      <c r="AB260" s="55" t="str">
        <f t="shared" si="1312"/>
        <v/>
      </c>
      <c r="AC260" s="55" t="str">
        <f t="shared" si="1312"/>
        <v/>
      </c>
      <c r="AD260" s="55" t="str">
        <f t="shared" si="1312"/>
        <v/>
      </c>
      <c r="AE260" s="55" t="str">
        <f t="shared" si="1312"/>
        <v/>
      </c>
      <c r="AF260" s="55" t="str">
        <f t="shared" si="1312"/>
        <v/>
      </c>
      <c r="AG260" s="55" t="str">
        <f t="shared" si="1312"/>
        <v/>
      </c>
      <c r="AH260" s="55" t="str">
        <f t="shared" si="1312"/>
        <v/>
      </c>
      <c r="AI260" s="55" t="str">
        <f t="shared" si="1312"/>
        <v/>
      </c>
      <c r="AJ260" s="55" t="str">
        <f t="shared" si="1312"/>
        <v/>
      </c>
      <c r="AK260" s="55" t="str">
        <f t="shared" si="1312"/>
        <v/>
      </c>
      <c r="AL260" s="55" t="str">
        <f t="shared" si="1312"/>
        <v/>
      </c>
      <c r="AM260" s="55" t="str">
        <f t="shared" si="1312"/>
        <v/>
      </c>
      <c r="AN260" s="55" t="str">
        <f t="shared" si="1312"/>
        <v/>
      </c>
      <c r="AO260" s="55" t="str">
        <f t="shared" si="1312"/>
        <v/>
      </c>
      <c r="AP260" s="55" t="str">
        <f t="shared" si="1312"/>
        <v/>
      </c>
      <c r="AQ260" s="55" t="str">
        <f t="shared" si="1312"/>
        <v/>
      </c>
      <c r="AR260" s="55" t="str">
        <f t="shared" si="1312"/>
        <v/>
      </c>
      <c r="AS260" s="55" t="str">
        <f t="shared" si="1312"/>
        <v/>
      </c>
      <c r="AT260" s="55" t="str">
        <f t="shared" si="1312"/>
        <v/>
      </c>
      <c r="AU260" s="55" t="str">
        <f t="shared" si="1312"/>
        <v/>
      </c>
      <c r="AV260" s="55" t="str">
        <f t="shared" si="1312"/>
        <v/>
      </c>
      <c r="AW260" s="55" t="str">
        <f t="shared" si="1312"/>
        <v/>
      </c>
      <c r="AX260" s="55" t="str">
        <f t="shared" si="1312"/>
        <v/>
      </c>
      <c r="AY260" s="55" t="str">
        <f t="shared" si="1312"/>
        <v/>
      </c>
      <c r="AZ260" s="55" t="str">
        <f t="shared" si="1312"/>
        <v/>
      </c>
      <c r="BA260" s="55" t="str">
        <f t="shared" si="1312"/>
        <v/>
      </c>
      <c r="BB260" s="55" t="str">
        <f t="shared" si="1312"/>
        <v/>
      </c>
      <c r="BC260" s="55" t="str">
        <f t="shared" si="1312"/>
        <v/>
      </c>
      <c r="BD260" s="55" t="str">
        <f t="shared" si="1312"/>
        <v/>
      </c>
      <c r="BE260" s="55" t="str">
        <f t="shared" si="1312"/>
        <v/>
      </c>
      <c r="BF260" s="55" t="str">
        <f t="shared" si="1312"/>
        <v/>
      </c>
      <c r="BG260" s="55" t="str">
        <f t="shared" si="1312"/>
        <v/>
      </c>
      <c r="BH260" s="55" t="str">
        <f t="shared" si="1312"/>
        <v/>
      </c>
      <c r="BI260" s="55" t="str">
        <f t="shared" si="1312"/>
        <v/>
      </c>
      <c r="BJ260" s="55" t="str">
        <f t="shared" si="1312"/>
        <v/>
      </c>
      <c r="BK260" s="55" t="str">
        <f t="shared" si="1312"/>
        <v/>
      </c>
      <c r="BL260" s="55" t="str">
        <f t="shared" si="1312"/>
        <v/>
      </c>
      <c r="BM260" s="55" t="str">
        <f t="shared" si="1312"/>
        <v/>
      </c>
      <c r="BN260" s="55" t="str">
        <f t="shared" si="1312"/>
        <v/>
      </c>
      <c r="BO260" s="55" t="str">
        <f t="shared" si="1312"/>
        <v/>
      </c>
      <c r="BP260" s="55" t="str">
        <f t="shared" si="1312"/>
        <v/>
      </c>
      <c r="BQ260" s="55" t="str">
        <f t="shared" si="1312"/>
        <v/>
      </c>
      <c r="BR260" s="55" t="str">
        <f t="shared" si="1312"/>
        <v/>
      </c>
      <c r="BS260" s="55" t="str">
        <f t="shared" si="1312"/>
        <v/>
      </c>
      <c r="BT260" s="55" t="str">
        <f t="shared" si="1312"/>
        <v/>
      </c>
      <c r="BU260" s="55" t="str">
        <f t="shared" si="1312"/>
        <v/>
      </c>
      <c r="BV260" s="55" t="str">
        <f t="shared" si="1312"/>
        <v/>
      </c>
      <c r="BW260" s="55" t="str">
        <f t="shared" ref="BW260:CO260" si="1313">IFERROR(IF($Y$2="DAILY",BV260+1,""),"")</f>
        <v/>
      </c>
      <c r="BX260" s="55" t="str">
        <f t="shared" si="1313"/>
        <v/>
      </c>
      <c r="BY260" s="55" t="str">
        <f t="shared" si="1313"/>
        <v/>
      </c>
      <c r="BZ260" s="55" t="str">
        <f t="shared" si="1313"/>
        <v/>
      </c>
      <c r="CA260" s="55" t="str">
        <f t="shared" si="1313"/>
        <v/>
      </c>
      <c r="CB260" s="55" t="str">
        <f t="shared" si="1313"/>
        <v/>
      </c>
      <c r="CC260" s="55" t="str">
        <f t="shared" si="1313"/>
        <v/>
      </c>
      <c r="CD260" s="55" t="str">
        <f t="shared" si="1313"/>
        <v/>
      </c>
      <c r="CE260" s="55" t="str">
        <f t="shared" si="1313"/>
        <v/>
      </c>
      <c r="CF260" s="55" t="str">
        <f t="shared" si="1313"/>
        <v/>
      </c>
      <c r="CG260" s="55" t="str">
        <f t="shared" si="1313"/>
        <v/>
      </c>
      <c r="CH260" s="55" t="str">
        <f t="shared" si="1313"/>
        <v/>
      </c>
      <c r="CI260" s="55" t="str">
        <f t="shared" si="1313"/>
        <v/>
      </c>
      <c r="CJ260" s="55" t="str">
        <f t="shared" si="1313"/>
        <v/>
      </c>
      <c r="CK260" s="55" t="str">
        <f t="shared" si="1313"/>
        <v/>
      </c>
      <c r="CL260" s="55" t="str">
        <f t="shared" si="1313"/>
        <v/>
      </c>
      <c r="CM260" s="55" t="str">
        <f t="shared" si="1313"/>
        <v/>
      </c>
      <c r="CN260" s="55" t="str">
        <f t="shared" si="1313"/>
        <v/>
      </c>
      <c r="CO260" s="55" t="str">
        <f t="shared" si="1313"/>
        <v/>
      </c>
      <c r="CP260" s="56" t="str">
        <f>IFERROR(IF($Y$2="DAILY",DATE(B260,1,1)-WEEKDAY(DATE(B260,1,1))+13*7,DATE(CR260,1,1)-WEEKDAY(DATE(CR260,1,1))+13*7),"")</f>
        <v/>
      </c>
      <c r="CQ260" s="3"/>
      <c r="CR260" s="3" t="str">
        <f>B60</f>
        <v/>
      </c>
    </row>
    <row r="261" spans="1:96" ht="21" customHeight="1" x14ac:dyDescent="0.25">
      <c r="A261" s="48"/>
      <c r="B261" s="61"/>
      <c r="C261" s="57">
        <f t="shared" ref="C261" si="1314">IF($Y$2="DAILY",2,"")</f>
        <v>2</v>
      </c>
      <c r="D261" s="54" t="str">
        <f t="shared" ref="D261:D263" si="1315">IFERROR(IF($Y$2="DAILY",CP260+1,""),"")</f>
        <v/>
      </c>
      <c r="E261" s="55" t="str">
        <f t="shared" ref="E261:BP261" si="1316">IFERROR(IF($Y$2="DAILY",D261+1,""),"")</f>
        <v/>
      </c>
      <c r="F261" s="55" t="str">
        <f t="shared" si="1316"/>
        <v/>
      </c>
      <c r="G261" s="55" t="str">
        <f t="shared" si="1316"/>
        <v/>
      </c>
      <c r="H261" s="55" t="str">
        <f t="shared" si="1316"/>
        <v/>
      </c>
      <c r="I261" s="55" t="str">
        <f t="shared" si="1316"/>
        <v/>
      </c>
      <c r="J261" s="55" t="str">
        <f t="shared" si="1316"/>
        <v/>
      </c>
      <c r="K261" s="55" t="str">
        <f t="shared" si="1316"/>
        <v/>
      </c>
      <c r="L261" s="55" t="str">
        <f t="shared" si="1316"/>
        <v/>
      </c>
      <c r="M261" s="55" t="str">
        <f t="shared" si="1316"/>
        <v/>
      </c>
      <c r="N261" s="55" t="str">
        <f t="shared" si="1316"/>
        <v/>
      </c>
      <c r="O261" s="55" t="str">
        <f t="shared" si="1316"/>
        <v/>
      </c>
      <c r="P261" s="55" t="str">
        <f t="shared" si="1316"/>
        <v/>
      </c>
      <c r="Q261" s="55" t="str">
        <f t="shared" si="1316"/>
        <v/>
      </c>
      <c r="R261" s="55" t="str">
        <f t="shared" si="1316"/>
        <v/>
      </c>
      <c r="S261" s="55" t="str">
        <f t="shared" si="1316"/>
        <v/>
      </c>
      <c r="T261" s="55" t="str">
        <f t="shared" si="1316"/>
        <v/>
      </c>
      <c r="U261" s="55" t="str">
        <f t="shared" si="1316"/>
        <v/>
      </c>
      <c r="V261" s="55" t="str">
        <f t="shared" si="1316"/>
        <v/>
      </c>
      <c r="W261" s="55" t="str">
        <f t="shared" si="1316"/>
        <v/>
      </c>
      <c r="X261" s="55" t="str">
        <f t="shared" si="1316"/>
        <v/>
      </c>
      <c r="Y261" s="55" t="str">
        <f t="shared" si="1316"/>
        <v/>
      </c>
      <c r="Z261" s="55" t="str">
        <f t="shared" si="1316"/>
        <v/>
      </c>
      <c r="AA261" s="55" t="str">
        <f t="shared" si="1316"/>
        <v/>
      </c>
      <c r="AB261" s="55" t="str">
        <f t="shared" si="1316"/>
        <v/>
      </c>
      <c r="AC261" s="55" t="str">
        <f t="shared" si="1316"/>
        <v/>
      </c>
      <c r="AD261" s="55" t="str">
        <f t="shared" si="1316"/>
        <v/>
      </c>
      <c r="AE261" s="55" t="str">
        <f t="shared" si="1316"/>
        <v/>
      </c>
      <c r="AF261" s="55" t="str">
        <f t="shared" si="1316"/>
        <v/>
      </c>
      <c r="AG261" s="55" t="str">
        <f t="shared" si="1316"/>
        <v/>
      </c>
      <c r="AH261" s="55" t="str">
        <f t="shared" si="1316"/>
        <v/>
      </c>
      <c r="AI261" s="55" t="str">
        <f t="shared" si="1316"/>
        <v/>
      </c>
      <c r="AJ261" s="55" t="str">
        <f t="shared" si="1316"/>
        <v/>
      </c>
      <c r="AK261" s="55" t="str">
        <f t="shared" si="1316"/>
        <v/>
      </c>
      <c r="AL261" s="55" t="str">
        <f t="shared" si="1316"/>
        <v/>
      </c>
      <c r="AM261" s="55" t="str">
        <f t="shared" si="1316"/>
        <v/>
      </c>
      <c r="AN261" s="55" t="str">
        <f t="shared" si="1316"/>
        <v/>
      </c>
      <c r="AO261" s="55" t="str">
        <f t="shared" si="1316"/>
        <v/>
      </c>
      <c r="AP261" s="55" t="str">
        <f t="shared" si="1316"/>
        <v/>
      </c>
      <c r="AQ261" s="55" t="str">
        <f t="shared" si="1316"/>
        <v/>
      </c>
      <c r="AR261" s="55" t="str">
        <f t="shared" si="1316"/>
        <v/>
      </c>
      <c r="AS261" s="55" t="str">
        <f t="shared" si="1316"/>
        <v/>
      </c>
      <c r="AT261" s="55" t="str">
        <f t="shared" si="1316"/>
        <v/>
      </c>
      <c r="AU261" s="55" t="str">
        <f t="shared" si="1316"/>
        <v/>
      </c>
      <c r="AV261" s="55" t="str">
        <f t="shared" si="1316"/>
        <v/>
      </c>
      <c r="AW261" s="55" t="str">
        <f t="shared" si="1316"/>
        <v/>
      </c>
      <c r="AX261" s="55" t="str">
        <f t="shared" si="1316"/>
        <v/>
      </c>
      <c r="AY261" s="55" t="str">
        <f t="shared" si="1316"/>
        <v/>
      </c>
      <c r="AZ261" s="55" t="str">
        <f t="shared" si="1316"/>
        <v/>
      </c>
      <c r="BA261" s="55" t="str">
        <f t="shared" si="1316"/>
        <v/>
      </c>
      <c r="BB261" s="55" t="str">
        <f t="shared" si="1316"/>
        <v/>
      </c>
      <c r="BC261" s="55" t="str">
        <f t="shared" si="1316"/>
        <v/>
      </c>
      <c r="BD261" s="55" t="str">
        <f t="shared" si="1316"/>
        <v/>
      </c>
      <c r="BE261" s="55" t="str">
        <f t="shared" si="1316"/>
        <v/>
      </c>
      <c r="BF261" s="55" t="str">
        <f t="shared" si="1316"/>
        <v/>
      </c>
      <c r="BG261" s="55" t="str">
        <f t="shared" si="1316"/>
        <v/>
      </c>
      <c r="BH261" s="55" t="str">
        <f t="shared" si="1316"/>
        <v/>
      </c>
      <c r="BI261" s="55" t="str">
        <f t="shared" si="1316"/>
        <v/>
      </c>
      <c r="BJ261" s="55" t="str">
        <f t="shared" si="1316"/>
        <v/>
      </c>
      <c r="BK261" s="55" t="str">
        <f t="shared" si="1316"/>
        <v/>
      </c>
      <c r="BL261" s="55" t="str">
        <f t="shared" si="1316"/>
        <v/>
      </c>
      <c r="BM261" s="55" t="str">
        <f t="shared" si="1316"/>
        <v/>
      </c>
      <c r="BN261" s="55" t="str">
        <f t="shared" si="1316"/>
        <v/>
      </c>
      <c r="BO261" s="55" t="str">
        <f t="shared" si="1316"/>
        <v/>
      </c>
      <c r="BP261" s="55" t="str">
        <f t="shared" si="1316"/>
        <v/>
      </c>
      <c r="BQ261" s="55" t="str">
        <f t="shared" ref="BQ261:CO261" si="1317">IFERROR(IF($Y$2="DAILY",BP261+1,""),"")</f>
        <v/>
      </c>
      <c r="BR261" s="55" t="str">
        <f t="shared" si="1317"/>
        <v/>
      </c>
      <c r="BS261" s="55" t="str">
        <f t="shared" si="1317"/>
        <v/>
      </c>
      <c r="BT261" s="55" t="str">
        <f t="shared" si="1317"/>
        <v/>
      </c>
      <c r="BU261" s="55" t="str">
        <f t="shared" si="1317"/>
        <v/>
      </c>
      <c r="BV261" s="55" t="str">
        <f t="shared" si="1317"/>
        <v/>
      </c>
      <c r="BW261" s="55" t="str">
        <f t="shared" si="1317"/>
        <v/>
      </c>
      <c r="BX261" s="55" t="str">
        <f t="shared" si="1317"/>
        <v/>
      </c>
      <c r="BY261" s="55" t="str">
        <f t="shared" si="1317"/>
        <v/>
      </c>
      <c r="BZ261" s="55" t="str">
        <f t="shared" si="1317"/>
        <v/>
      </c>
      <c r="CA261" s="55" t="str">
        <f t="shared" si="1317"/>
        <v/>
      </c>
      <c r="CB261" s="55" t="str">
        <f t="shared" si="1317"/>
        <v/>
      </c>
      <c r="CC261" s="55" t="str">
        <f t="shared" si="1317"/>
        <v/>
      </c>
      <c r="CD261" s="55" t="str">
        <f t="shared" si="1317"/>
        <v/>
      </c>
      <c r="CE261" s="55" t="str">
        <f t="shared" si="1317"/>
        <v/>
      </c>
      <c r="CF261" s="55" t="str">
        <f t="shared" si="1317"/>
        <v/>
      </c>
      <c r="CG261" s="55" t="str">
        <f t="shared" si="1317"/>
        <v/>
      </c>
      <c r="CH261" s="55" t="str">
        <f t="shared" si="1317"/>
        <v/>
      </c>
      <c r="CI261" s="55" t="str">
        <f t="shared" si="1317"/>
        <v/>
      </c>
      <c r="CJ261" s="55" t="str">
        <f t="shared" si="1317"/>
        <v/>
      </c>
      <c r="CK261" s="55" t="str">
        <f t="shared" si="1317"/>
        <v/>
      </c>
      <c r="CL261" s="55" t="str">
        <f t="shared" si="1317"/>
        <v/>
      </c>
      <c r="CM261" s="55" t="str">
        <f t="shared" si="1317"/>
        <v/>
      </c>
      <c r="CN261" s="55" t="str">
        <f t="shared" si="1317"/>
        <v/>
      </c>
      <c r="CO261" s="55" t="str">
        <f t="shared" si="1317"/>
        <v/>
      </c>
      <c r="CP261" s="56" t="str">
        <f>IFERROR(IF($Y$2="DAILY",DATE(B260,1,1)-WEEKDAY(DATE(B260,1,1))+26*7,DATE(CR261,1,1)-WEEKDAY(DATE(CR261,1,1))+26*7),"")</f>
        <v/>
      </c>
      <c r="CQ261" s="3"/>
      <c r="CR261" s="3" t="str">
        <f>B60</f>
        <v/>
      </c>
    </row>
    <row r="262" spans="1:96" ht="21" customHeight="1" x14ac:dyDescent="0.25">
      <c r="A262" s="48"/>
      <c r="B262" s="49"/>
      <c r="C262" s="57">
        <f t="shared" ref="C262" si="1318">IF($Y$2="DAILY",3,"")</f>
        <v>3</v>
      </c>
      <c r="D262" s="54" t="str">
        <f t="shared" si="1315"/>
        <v/>
      </c>
      <c r="E262" s="55" t="str">
        <f t="shared" ref="E262:BP262" si="1319">IFERROR(IF($Y$2="DAILY",D262+1,""),"")</f>
        <v/>
      </c>
      <c r="F262" s="55" t="str">
        <f t="shared" si="1319"/>
        <v/>
      </c>
      <c r="G262" s="55" t="str">
        <f t="shared" si="1319"/>
        <v/>
      </c>
      <c r="H262" s="55" t="str">
        <f t="shared" si="1319"/>
        <v/>
      </c>
      <c r="I262" s="55" t="str">
        <f t="shared" si="1319"/>
        <v/>
      </c>
      <c r="J262" s="55" t="str">
        <f t="shared" si="1319"/>
        <v/>
      </c>
      <c r="K262" s="55" t="str">
        <f t="shared" si="1319"/>
        <v/>
      </c>
      <c r="L262" s="55" t="str">
        <f t="shared" si="1319"/>
        <v/>
      </c>
      <c r="M262" s="55" t="str">
        <f t="shared" si="1319"/>
        <v/>
      </c>
      <c r="N262" s="55" t="str">
        <f t="shared" si="1319"/>
        <v/>
      </c>
      <c r="O262" s="55" t="str">
        <f t="shared" si="1319"/>
        <v/>
      </c>
      <c r="P262" s="55" t="str">
        <f t="shared" si="1319"/>
        <v/>
      </c>
      <c r="Q262" s="55" t="str">
        <f t="shared" si="1319"/>
        <v/>
      </c>
      <c r="R262" s="55" t="str">
        <f t="shared" si="1319"/>
        <v/>
      </c>
      <c r="S262" s="55" t="str">
        <f t="shared" si="1319"/>
        <v/>
      </c>
      <c r="T262" s="55" t="str">
        <f t="shared" si="1319"/>
        <v/>
      </c>
      <c r="U262" s="55" t="str">
        <f t="shared" si="1319"/>
        <v/>
      </c>
      <c r="V262" s="55" t="str">
        <f t="shared" si="1319"/>
        <v/>
      </c>
      <c r="W262" s="55" t="str">
        <f t="shared" si="1319"/>
        <v/>
      </c>
      <c r="X262" s="55" t="str">
        <f t="shared" si="1319"/>
        <v/>
      </c>
      <c r="Y262" s="55" t="str">
        <f t="shared" si="1319"/>
        <v/>
      </c>
      <c r="Z262" s="55" t="str">
        <f t="shared" si="1319"/>
        <v/>
      </c>
      <c r="AA262" s="55" t="str">
        <f t="shared" si="1319"/>
        <v/>
      </c>
      <c r="AB262" s="55" t="str">
        <f t="shared" si="1319"/>
        <v/>
      </c>
      <c r="AC262" s="55" t="str">
        <f t="shared" si="1319"/>
        <v/>
      </c>
      <c r="AD262" s="55" t="str">
        <f t="shared" si="1319"/>
        <v/>
      </c>
      <c r="AE262" s="55" t="str">
        <f t="shared" si="1319"/>
        <v/>
      </c>
      <c r="AF262" s="55" t="str">
        <f t="shared" si="1319"/>
        <v/>
      </c>
      <c r="AG262" s="55" t="str">
        <f t="shared" si="1319"/>
        <v/>
      </c>
      <c r="AH262" s="55" t="str">
        <f t="shared" si="1319"/>
        <v/>
      </c>
      <c r="AI262" s="55" t="str">
        <f t="shared" si="1319"/>
        <v/>
      </c>
      <c r="AJ262" s="55" t="str">
        <f t="shared" si="1319"/>
        <v/>
      </c>
      <c r="AK262" s="55" t="str">
        <f t="shared" si="1319"/>
        <v/>
      </c>
      <c r="AL262" s="55" t="str">
        <f t="shared" si="1319"/>
        <v/>
      </c>
      <c r="AM262" s="55" t="str">
        <f t="shared" si="1319"/>
        <v/>
      </c>
      <c r="AN262" s="55" t="str">
        <f t="shared" si="1319"/>
        <v/>
      </c>
      <c r="AO262" s="55" t="str">
        <f t="shared" si="1319"/>
        <v/>
      </c>
      <c r="AP262" s="55" t="str">
        <f t="shared" si="1319"/>
        <v/>
      </c>
      <c r="AQ262" s="55" t="str">
        <f t="shared" si="1319"/>
        <v/>
      </c>
      <c r="AR262" s="55" t="str">
        <f t="shared" si="1319"/>
        <v/>
      </c>
      <c r="AS262" s="55" t="str">
        <f t="shared" si="1319"/>
        <v/>
      </c>
      <c r="AT262" s="55" t="str">
        <f t="shared" si="1319"/>
        <v/>
      </c>
      <c r="AU262" s="55" t="str">
        <f t="shared" si="1319"/>
        <v/>
      </c>
      <c r="AV262" s="55" t="str">
        <f t="shared" si="1319"/>
        <v/>
      </c>
      <c r="AW262" s="55" t="str">
        <f t="shared" si="1319"/>
        <v/>
      </c>
      <c r="AX262" s="55" t="str">
        <f t="shared" si="1319"/>
        <v/>
      </c>
      <c r="AY262" s="55" t="str">
        <f t="shared" si="1319"/>
        <v/>
      </c>
      <c r="AZ262" s="55" t="str">
        <f t="shared" si="1319"/>
        <v/>
      </c>
      <c r="BA262" s="55" t="str">
        <f t="shared" si="1319"/>
        <v/>
      </c>
      <c r="BB262" s="55" t="str">
        <f t="shared" si="1319"/>
        <v/>
      </c>
      <c r="BC262" s="55" t="str">
        <f t="shared" si="1319"/>
        <v/>
      </c>
      <c r="BD262" s="55" t="str">
        <f t="shared" si="1319"/>
        <v/>
      </c>
      <c r="BE262" s="55" t="str">
        <f t="shared" si="1319"/>
        <v/>
      </c>
      <c r="BF262" s="55" t="str">
        <f t="shared" si="1319"/>
        <v/>
      </c>
      <c r="BG262" s="55" t="str">
        <f t="shared" si="1319"/>
        <v/>
      </c>
      <c r="BH262" s="55" t="str">
        <f t="shared" si="1319"/>
        <v/>
      </c>
      <c r="BI262" s="55" t="str">
        <f t="shared" si="1319"/>
        <v/>
      </c>
      <c r="BJ262" s="55" t="str">
        <f t="shared" si="1319"/>
        <v/>
      </c>
      <c r="BK262" s="55" t="str">
        <f t="shared" si="1319"/>
        <v/>
      </c>
      <c r="BL262" s="55" t="str">
        <f t="shared" si="1319"/>
        <v/>
      </c>
      <c r="BM262" s="55" t="str">
        <f t="shared" si="1319"/>
        <v/>
      </c>
      <c r="BN262" s="55" t="str">
        <f t="shared" si="1319"/>
        <v/>
      </c>
      <c r="BO262" s="55" t="str">
        <f t="shared" si="1319"/>
        <v/>
      </c>
      <c r="BP262" s="55" t="str">
        <f t="shared" si="1319"/>
        <v/>
      </c>
      <c r="BQ262" s="55" t="str">
        <f t="shared" ref="BQ262:CO262" si="1320">IFERROR(IF($Y$2="DAILY",BP262+1,""),"")</f>
        <v/>
      </c>
      <c r="BR262" s="55" t="str">
        <f t="shared" si="1320"/>
        <v/>
      </c>
      <c r="BS262" s="55" t="str">
        <f t="shared" si="1320"/>
        <v/>
      </c>
      <c r="BT262" s="55" t="str">
        <f t="shared" si="1320"/>
        <v/>
      </c>
      <c r="BU262" s="55" t="str">
        <f t="shared" si="1320"/>
        <v/>
      </c>
      <c r="BV262" s="55" t="str">
        <f t="shared" si="1320"/>
        <v/>
      </c>
      <c r="BW262" s="55" t="str">
        <f t="shared" si="1320"/>
        <v/>
      </c>
      <c r="BX262" s="55" t="str">
        <f t="shared" si="1320"/>
        <v/>
      </c>
      <c r="BY262" s="55" t="str">
        <f t="shared" si="1320"/>
        <v/>
      </c>
      <c r="BZ262" s="55" t="str">
        <f t="shared" si="1320"/>
        <v/>
      </c>
      <c r="CA262" s="55" t="str">
        <f t="shared" si="1320"/>
        <v/>
      </c>
      <c r="CB262" s="55" t="str">
        <f t="shared" si="1320"/>
        <v/>
      </c>
      <c r="CC262" s="55" t="str">
        <f t="shared" si="1320"/>
        <v/>
      </c>
      <c r="CD262" s="55" t="str">
        <f t="shared" si="1320"/>
        <v/>
      </c>
      <c r="CE262" s="55" t="str">
        <f t="shared" si="1320"/>
        <v/>
      </c>
      <c r="CF262" s="55" t="str">
        <f t="shared" si="1320"/>
        <v/>
      </c>
      <c r="CG262" s="55" t="str">
        <f t="shared" si="1320"/>
        <v/>
      </c>
      <c r="CH262" s="55" t="str">
        <f t="shared" si="1320"/>
        <v/>
      </c>
      <c r="CI262" s="55" t="str">
        <f t="shared" si="1320"/>
        <v/>
      </c>
      <c r="CJ262" s="55" t="str">
        <f t="shared" si="1320"/>
        <v/>
      </c>
      <c r="CK262" s="55" t="str">
        <f t="shared" si="1320"/>
        <v/>
      </c>
      <c r="CL262" s="55" t="str">
        <f t="shared" si="1320"/>
        <v/>
      </c>
      <c r="CM262" s="55" t="str">
        <f t="shared" si="1320"/>
        <v/>
      </c>
      <c r="CN262" s="55" t="str">
        <f t="shared" si="1320"/>
        <v/>
      </c>
      <c r="CO262" s="55" t="str">
        <f t="shared" si="1320"/>
        <v/>
      </c>
      <c r="CP262" s="56" t="str">
        <f>IFERROR(IF($Y$2="DAILY",DATE(B260,1,1)-WEEKDAY(DATE(B260,1,1))+39*7,DATE(CR262,1,1)-WEEKDAY(DATE(CR262,1,1))+39*7),"")</f>
        <v/>
      </c>
      <c r="CQ262" s="3"/>
      <c r="CR262" s="3" t="str">
        <f>B60</f>
        <v/>
      </c>
    </row>
    <row r="263" spans="1:96" ht="21" customHeight="1" x14ac:dyDescent="0.25">
      <c r="A263" s="48"/>
      <c r="B263" s="49"/>
      <c r="C263" s="57">
        <f t="shared" ref="C263" si="1321">IF($Y$2="DAILY",4,"")</f>
        <v>4</v>
      </c>
      <c r="D263" s="54" t="str">
        <f t="shared" si="1315"/>
        <v/>
      </c>
      <c r="E263" s="55" t="str">
        <f t="shared" ref="E263:BP263" si="1322">IFERROR(IF($Y$2="DAILY",D263+1,""),"")</f>
        <v/>
      </c>
      <c r="F263" s="55" t="str">
        <f t="shared" si="1322"/>
        <v/>
      </c>
      <c r="G263" s="55" t="str">
        <f t="shared" si="1322"/>
        <v/>
      </c>
      <c r="H263" s="55" t="str">
        <f t="shared" si="1322"/>
        <v/>
      </c>
      <c r="I263" s="55" t="str">
        <f t="shared" si="1322"/>
        <v/>
      </c>
      <c r="J263" s="55" t="str">
        <f t="shared" si="1322"/>
        <v/>
      </c>
      <c r="K263" s="55" t="str">
        <f t="shared" si="1322"/>
        <v/>
      </c>
      <c r="L263" s="55" t="str">
        <f t="shared" si="1322"/>
        <v/>
      </c>
      <c r="M263" s="55" t="str">
        <f t="shared" si="1322"/>
        <v/>
      </c>
      <c r="N263" s="55" t="str">
        <f t="shared" si="1322"/>
        <v/>
      </c>
      <c r="O263" s="55" t="str">
        <f t="shared" si="1322"/>
        <v/>
      </c>
      <c r="P263" s="55" t="str">
        <f t="shared" si="1322"/>
        <v/>
      </c>
      <c r="Q263" s="55" t="str">
        <f t="shared" si="1322"/>
        <v/>
      </c>
      <c r="R263" s="55" t="str">
        <f t="shared" si="1322"/>
        <v/>
      </c>
      <c r="S263" s="55" t="str">
        <f t="shared" si="1322"/>
        <v/>
      </c>
      <c r="T263" s="55" t="str">
        <f t="shared" si="1322"/>
        <v/>
      </c>
      <c r="U263" s="55" t="str">
        <f t="shared" si="1322"/>
        <v/>
      </c>
      <c r="V263" s="55" t="str">
        <f t="shared" si="1322"/>
        <v/>
      </c>
      <c r="W263" s="55" t="str">
        <f t="shared" si="1322"/>
        <v/>
      </c>
      <c r="X263" s="55" t="str">
        <f t="shared" si="1322"/>
        <v/>
      </c>
      <c r="Y263" s="55" t="str">
        <f t="shared" si="1322"/>
        <v/>
      </c>
      <c r="Z263" s="55" t="str">
        <f t="shared" si="1322"/>
        <v/>
      </c>
      <c r="AA263" s="55" t="str">
        <f t="shared" si="1322"/>
        <v/>
      </c>
      <c r="AB263" s="55" t="str">
        <f t="shared" si="1322"/>
        <v/>
      </c>
      <c r="AC263" s="55" t="str">
        <f t="shared" si="1322"/>
        <v/>
      </c>
      <c r="AD263" s="55" t="str">
        <f t="shared" si="1322"/>
        <v/>
      </c>
      <c r="AE263" s="55" t="str">
        <f t="shared" si="1322"/>
        <v/>
      </c>
      <c r="AF263" s="55" t="str">
        <f t="shared" si="1322"/>
        <v/>
      </c>
      <c r="AG263" s="55" t="str">
        <f t="shared" si="1322"/>
        <v/>
      </c>
      <c r="AH263" s="55" t="str">
        <f t="shared" si="1322"/>
        <v/>
      </c>
      <c r="AI263" s="55" t="str">
        <f t="shared" si="1322"/>
        <v/>
      </c>
      <c r="AJ263" s="55" t="str">
        <f t="shared" si="1322"/>
        <v/>
      </c>
      <c r="AK263" s="55" t="str">
        <f t="shared" si="1322"/>
        <v/>
      </c>
      <c r="AL263" s="55" t="str">
        <f t="shared" si="1322"/>
        <v/>
      </c>
      <c r="AM263" s="55" t="str">
        <f t="shared" si="1322"/>
        <v/>
      </c>
      <c r="AN263" s="55" t="str">
        <f t="shared" si="1322"/>
        <v/>
      </c>
      <c r="AO263" s="55" t="str">
        <f t="shared" si="1322"/>
        <v/>
      </c>
      <c r="AP263" s="55" t="str">
        <f t="shared" si="1322"/>
        <v/>
      </c>
      <c r="AQ263" s="55" t="str">
        <f t="shared" si="1322"/>
        <v/>
      </c>
      <c r="AR263" s="55" t="str">
        <f t="shared" si="1322"/>
        <v/>
      </c>
      <c r="AS263" s="55" t="str">
        <f t="shared" si="1322"/>
        <v/>
      </c>
      <c r="AT263" s="55" t="str">
        <f t="shared" si="1322"/>
        <v/>
      </c>
      <c r="AU263" s="55" t="str">
        <f t="shared" si="1322"/>
        <v/>
      </c>
      <c r="AV263" s="55" t="str">
        <f t="shared" si="1322"/>
        <v/>
      </c>
      <c r="AW263" s="55" t="str">
        <f t="shared" si="1322"/>
        <v/>
      </c>
      <c r="AX263" s="55" t="str">
        <f t="shared" si="1322"/>
        <v/>
      </c>
      <c r="AY263" s="55" t="str">
        <f t="shared" si="1322"/>
        <v/>
      </c>
      <c r="AZ263" s="55" t="str">
        <f t="shared" si="1322"/>
        <v/>
      </c>
      <c r="BA263" s="55" t="str">
        <f t="shared" si="1322"/>
        <v/>
      </c>
      <c r="BB263" s="55" t="str">
        <f t="shared" si="1322"/>
        <v/>
      </c>
      <c r="BC263" s="55" t="str">
        <f t="shared" si="1322"/>
        <v/>
      </c>
      <c r="BD263" s="55" t="str">
        <f t="shared" si="1322"/>
        <v/>
      </c>
      <c r="BE263" s="55" t="str">
        <f t="shared" si="1322"/>
        <v/>
      </c>
      <c r="BF263" s="55" t="str">
        <f t="shared" si="1322"/>
        <v/>
      </c>
      <c r="BG263" s="55" t="str">
        <f t="shared" si="1322"/>
        <v/>
      </c>
      <c r="BH263" s="55" t="str">
        <f t="shared" si="1322"/>
        <v/>
      </c>
      <c r="BI263" s="55" t="str">
        <f t="shared" si="1322"/>
        <v/>
      </c>
      <c r="BJ263" s="55" t="str">
        <f t="shared" si="1322"/>
        <v/>
      </c>
      <c r="BK263" s="55" t="str">
        <f t="shared" si="1322"/>
        <v/>
      </c>
      <c r="BL263" s="55" t="str">
        <f t="shared" si="1322"/>
        <v/>
      </c>
      <c r="BM263" s="55" t="str">
        <f t="shared" si="1322"/>
        <v/>
      </c>
      <c r="BN263" s="55" t="str">
        <f t="shared" si="1322"/>
        <v/>
      </c>
      <c r="BO263" s="55" t="str">
        <f t="shared" si="1322"/>
        <v/>
      </c>
      <c r="BP263" s="55" t="str">
        <f t="shared" si="1322"/>
        <v/>
      </c>
      <c r="BQ263" s="55" t="str">
        <f t="shared" ref="BQ263:CO263" si="1323">IFERROR(IF($Y$2="DAILY",BP263+1,""),"")</f>
        <v/>
      </c>
      <c r="BR263" s="55" t="str">
        <f t="shared" si="1323"/>
        <v/>
      </c>
      <c r="BS263" s="55" t="str">
        <f t="shared" si="1323"/>
        <v/>
      </c>
      <c r="BT263" s="55" t="str">
        <f t="shared" si="1323"/>
        <v/>
      </c>
      <c r="BU263" s="55" t="str">
        <f t="shared" si="1323"/>
        <v/>
      </c>
      <c r="BV263" s="55" t="str">
        <f t="shared" si="1323"/>
        <v/>
      </c>
      <c r="BW263" s="55" t="str">
        <f t="shared" si="1323"/>
        <v/>
      </c>
      <c r="BX263" s="55" t="str">
        <f t="shared" si="1323"/>
        <v/>
      </c>
      <c r="BY263" s="55" t="str">
        <f t="shared" si="1323"/>
        <v/>
      </c>
      <c r="BZ263" s="55" t="str">
        <f t="shared" si="1323"/>
        <v/>
      </c>
      <c r="CA263" s="55" t="str">
        <f t="shared" si="1323"/>
        <v/>
      </c>
      <c r="CB263" s="55" t="str">
        <f t="shared" si="1323"/>
        <v/>
      </c>
      <c r="CC263" s="55" t="str">
        <f t="shared" si="1323"/>
        <v/>
      </c>
      <c r="CD263" s="55" t="str">
        <f t="shared" si="1323"/>
        <v/>
      </c>
      <c r="CE263" s="55" t="str">
        <f t="shared" si="1323"/>
        <v/>
      </c>
      <c r="CF263" s="55" t="str">
        <f t="shared" si="1323"/>
        <v/>
      </c>
      <c r="CG263" s="55" t="str">
        <f t="shared" si="1323"/>
        <v/>
      </c>
      <c r="CH263" s="55" t="str">
        <f t="shared" si="1323"/>
        <v/>
      </c>
      <c r="CI263" s="55" t="str">
        <f t="shared" si="1323"/>
        <v/>
      </c>
      <c r="CJ263" s="55" t="str">
        <f t="shared" si="1323"/>
        <v/>
      </c>
      <c r="CK263" s="55" t="str">
        <f t="shared" si="1323"/>
        <v/>
      </c>
      <c r="CL263" s="55" t="str">
        <f t="shared" si="1323"/>
        <v/>
      </c>
      <c r="CM263" s="55" t="str">
        <f t="shared" si="1323"/>
        <v/>
      </c>
      <c r="CN263" s="55" t="str">
        <f t="shared" si="1323"/>
        <v/>
      </c>
      <c r="CO263" s="55" t="str">
        <f t="shared" si="1323"/>
        <v/>
      </c>
      <c r="CP263" s="56" t="str">
        <f>IFERROR(IF($Y$2="DAILY",DATE(B260,1,1)-WEEKDAY(DATE(B260,1,1))+52*7,DATE(CR263,1,1)-WEEKDAY(DATE(CR263,1,1))+52*7),"")</f>
        <v/>
      </c>
      <c r="CQ263" s="3"/>
      <c r="CR263" s="3" t="str">
        <f>B60</f>
        <v/>
      </c>
    </row>
    <row r="264" spans="1:96" ht="21" customHeight="1" x14ac:dyDescent="0.25">
      <c r="A264" s="48"/>
      <c r="B264" s="49"/>
      <c r="C264" s="58"/>
      <c r="D264" s="54" t="str">
        <f>IFERROR(IF($Y$2="DAILY",IF(AND(MONTH(DATE(B260,2,29))=2,WEEKDAY(DATE(B260,1,1))=7),DATE(B260,12,24),""),""),"")</f>
        <v/>
      </c>
      <c r="E264" s="55" t="str">
        <f>IFERROR(IF($Y$2="DAILY",IF(AND(MONTH(DATE(B260,2,29))=2,WEEKDAY(DATE(B260,1,1))=7),DATE(B260,12,25),""),""),"")</f>
        <v/>
      </c>
      <c r="F264" s="55" t="str">
        <f>IFERROR(IF($Y$2="DAILY",IF(AND(MONTH(DATE(B260,2,29))=2,WEEKDAY(DATE(B260,1,1))=7),DATE(B260,12,26),""),""),"")</f>
        <v/>
      </c>
      <c r="G264" s="55" t="str">
        <f>IFERROR(IF($Y$2="DAILY",IF(AND(MONTH(DATE(B260,2,29))=2,WEEKDAY(DATE(B260,1,1))=7),DATE(B260,12,27),""),""),"")</f>
        <v/>
      </c>
      <c r="H264" s="55" t="str">
        <f>IFERROR(IF($Y$2="DAILY",IF(AND(MONTH(DATE(B260,2,29))=2,WEEKDAY(DATE(B260,1,1))=7),DATE(B260,12,28),""),""),"")</f>
        <v/>
      </c>
      <c r="I264" s="55" t="str">
        <f>IFERROR(IF($Y$2="DAILY",IF(AND(MONTH(DATE(B260,2,29))=2,WEEKDAY(DATE(B260,1,1))=7),DATE(B260,12,29),""),""),"")</f>
        <v/>
      </c>
      <c r="J264" s="55" t="str">
        <f>IFERROR(IF($Y$2="DAILY",IF(AND(MONTH(DATE(B260,2,29))=2,WEEKDAY(DATE(B260,1,1))=7),DATE(B260,12,30),""),""),"")</f>
        <v/>
      </c>
      <c r="K264" s="55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  <c r="CE264" s="62"/>
      <c r="CF264" s="62"/>
      <c r="CG264" s="62"/>
      <c r="CH264" s="62"/>
      <c r="CI264" s="62"/>
      <c r="CJ264" s="62"/>
      <c r="CK264" s="62"/>
      <c r="CL264" s="62"/>
      <c r="CM264" s="62"/>
      <c r="CN264" s="62"/>
      <c r="CO264" s="62"/>
      <c r="CP264" s="56"/>
      <c r="CQ264" s="3"/>
      <c r="CR264" s="3" t="str">
        <f>B60</f>
        <v/>
      </c>
    </row>
    <row r="265" spans="1:96" ht="21" customHeight="1" x14ac:dyDescent="0.25">
      <c r="A265" s="48" t="str">
        <f>IFERROR(IF($Y$2="DAILY","50-51",""),"")</f>
        <v>50-51</v>
      </c>
      <c r="B265" s="49" t="str">
        <f>IFERROR(IF($Y$2="DAILY",$B$10+51,""),"")</f>
        <v/>
      </c>
      <c r="C265" s="57">
        <f t="shared" ref="C265" si="1324">IF($Y$2="DAILY",1,"")</f>
        <v>1</v>
      </c>
      <c r="D265" s="54" t="str">
        <f>IFERROR(IF($Y$2="DAILY",DATE(B265,1,1)-WEEKDAY(DATE(B265,1,1),1)+1,""),"")</f>
        <v/>
      </c>
      <c r="E265" s="55" t="str">
        <f>IFERROR(IF($Y$2="DAILY",DATE(B265,1,1)-WEEKDAY(DATE(B265,1,1),1)+2,""),"")</f>
        <v/>
      </c>
      <c r="F265" s="55" t="str">
        <f>IFERROR(IF($Y$2="DAILY",DATE(B265,1,1)-WEEKDAY(DATE(B265,1,1),1)+3,""),"")</f>
        <v/>
      </c>
      <c r="G265" s="55" t="str">
        <f>IFERROR(IF($Y$2="DAILY",DATE(B265,1,1)-WEEKDAY(DATE(B265,1,1),1)+4,""),"")</f>
        <v/>
      </c>
      <c r="H265" s="55" t="str">
        <f>IFERROR(IF($Y$2="DAILY",DATE(B265,1,1)-WEEKDAY(DATE(B265,1,1),1)+5,""),"")</f>
        <v/>
      </c>
      <c r="I265" s="55" t="str">
        <f>IFERROR(IF($Y$2="DAILY",DATE(B265,1,1)-WEEKDAY(DATE(B265,1,1),1)+6,""),"")</f>
        <v/>
      </c>
      <c r="J265" s="55" t="str">
        <f>IFERROR(IF($Y$2="DAILY",DATE(B265,1,1)-WEEKDAY(DATE(B265,1,1),1)+7,""),"")</f>
        <v/>
      </c>
      <c r="K265" s="55" t="str">
        <f t="shared" ref="K265:BV265" si="1325">IFERROR(IF($Y$2="DAILY",J265+1,""),"")</f>
        <v/>
      </c>
      <c r="L265" s="55" t="str">
        <f t="shared" si="1325"/>
        <v/>
      </c>
      <c r="M265" s="55" t="str">
        <f t="shared" si="1325"/>
        <v/>
      </c>
      <c r="N265" s="55" t="str">
        <f t="shared" si="1325"/>
        <v/>
      </c>
      <c r="O265" s="55" t="str">
        <f t="shared" si="1325"/>
        <v/>
      </c>
      <c r="P265" s="55" t="str">
        <f t="shared" si="1325"/>
        <v/>
      </c>
      <c r="Q265" s="55" t="str">
        <f t="shared" si="1325"/>
        <v/>
      </c>
      <c r="R265" s="55" t="str">
        <f t="shared" si="1325"/>
        <v/>
      </c>
      <c r="S265" s="55" t="str">
        <f t="shared" si="1325"/>
        <v/>
      </c>
      <c r="T265" s="55" t="str">
        <f t="shared" si="1325"/>
        <v/>
      </c>
      <c r="U265" s="55" t="str">
        <f t="shared" si="1325"/>
        <v/>
      </c>
      <c r="V265" s="55" t="str">
        <f t="shared" si="1325"/>
        <v/>
      </c>
      <c r="W265" s="55" t="str">
        <f t="shared" si="1325"/>
        <v/>
      </c>
      <c r="X265" s="55" t="str">
        <f t="shared" si="1325"/>
        <v/>
      </c>
      <c r="Y265" s="55" t="str">
        <f t="shared" si="1325"/>
        <v/>
      </c>
      <c r="Z265" s="55" t="str">
        <f t="shared" si="1325"/>
        <v/>
      </c>
      <c r="AA265" s="55" t="str">
        <f t="shared" si="1325"/>
        <v/>
      </c>
      <c r="AB265" s="55" t="str">
        <f t="shared" si="1325"/>
        <v/>
      </c>
      <c r="AC265" s="55" t="str">
        <f t="shared" si="1325"/>
        <v/>
      </c>
      <c r="AD265" s="55" t="str">
        <f t="shared" si="1325"/>
        <v/>
      </c>
      <c r="AE265" s="55" t="str">
        <f t="shared" si="1325"/>
        <v/>
      </c>
      <c r="AF265" s="55" t="str">
        <f t="shared" si="1325"/>
        <v/>
      </c>
      <c r="AG265" s="55" t="str">
        <f t="shared" si="1325"/>
        <v/>
      </c>
      <c r="AH265" s="55" t="str">
        <f t="shared" si="1325"/>
        <v/>
      </c>
      <c r="AI265" s="55" t="str">
        <f t="shared" si="1325"/>
        <v/>
      </c>
      <c r="AJ265" s="55" t="str">
        <f t="shared" si="1325"/>
        <v/>
      </c>
      <c r="AK265" s="55" t="str">
        <f t="shared" si="1325"/>
        <v/>
      </c>
      <c r="AL265" s="55" t="str">
        <f t="shared" si="1325"/>
        <v/>
      </c>
      <c r="AM265" s="55" t="str">
        <f t="shared" si="1325"/>
        <v/>
      </c>
      <c r="AN265" s="55" t="str">
        <f t="shared" si="1325"/>
        <v/>
      </c>
      <c r="AO265" s="55" t="str">
        <f t="shared" si="1325"/>
        <v/>
      </c>
      <c r="AP265" s="55" t="str">
        <f t="shared" si="1325"/>
        <v/>
      </c>
      <c r="AQ265" s="55" t="str">
        <f t="shared" si="1325"/>
        <v/>
      </c>
      <c r="AR265" s="55" t="str">
        <f t="shared" si="1325"/>
        <v/>
      </c>
      <c r="AS265" s="55" t="str">
        <f t="shared" si="1325"/>
        <v/>
      </c>
      <c r="AT265" s="55" t="str">
        <f t="shared" si="1325"/>
        <v/>
      </c>
      <c r="AU265" s="55" t="str">
        <f t="shared" si="1325"/>
        <v/>
      </c>
      <c r="AV265" s="55" t="str">
        <f t="shared" si="1325"/>
        <v/>
      </c>
      <c r="AW265" s="55" t="str">
        <f t="shared" si="1325"/>
        <v/>
      </c>
      <c r="AX265" s="55" t="str">
        <f t="shared" si="1325"/>
        <v/>
      </c>
      <c r="AY265" s="55" t="str">
        <f t="shared" si="1325"/>
        <v/>
      </c>
      <c r="AZ265" s="55" t="str">
        <f t="shared" si="1325"/>
        <v/>
      </c>
      <c r="BA265" s="55" t="str">
        <f t="shared" si="1325"/>
        <v/>
      </c>
      <c r="BB265" s="55" t="str">
        <f t="shared" si="1325"/>
        <v/>
      </c>
      <c r="BC265" s="55" t="str">
        <f t="shared" si="1325"/>
        <v/>
      </c>
      <c r="BD265" s="55" t="str">
        <f t="shared" si="1325"/>
        <v/>
      </c>
      <c r="BE265" s="55" t="str">
        <f t="shared" si="1325"/>
        <v/>
      </c>
      <c r="BF265" s="55" t="str">
        <f t="shared" si="1325"/>
        <v/>
      </c>
      <c r="BG265" s="55" t="str">
        <f t="shared" si="1325"/>
        <v/>
      </c>
      <c r="BH265" s="55" t="str">
        <f t="shared" si="1325"/>
        <v/>
      </c>
      <c r="BI265" s="55" t="str">
        <f t="shared" si="1325"/>
        <v/>
      </c>
      <c r="BJ265" s="55" t="str">
        <f t="shared" si="1325"/>
        <v/>
      </c>
      <c r="BK265" s="55" t="str">
        <f t="shared" si="1325"/>
        <v/>
      </c>
      <c r="BL265" s="55" t="str">
        <f t="shared" si="1325"/>
        <v/>
      </c>
      <c r="BM265" s="55" t="str">
        <f t="shared" si="1325"/>
        <v/>
      </c>
      <c r="BN265" s="55" t="str">
        <f t="shared" si="1325"/>
        <v/>
      </c>
      <c r="BO265" s="55" t="str">
        <f t="shared" si="1325"/>
        <v/>
      </c>
      <c r="BP265" s="55" t="str">
        <f t="shared" si="1325"/>
        <v/>
      </c>
      <c r="BQ265" s="55" t="str">
        <f t="shared" si="1325"/>
        <v/>
      </c>
      <c r="BR265" s="55" t="str">
        <f t="shared" si="1325"/>
        <v/>
      </c>
      <c r="BS265" s="55" t="str">
        <f t="shared" si="1325"/>
        <v/>
      </c>
      <c r="BT265" s="55" t="str">
        <f t="shared" si="1325"/>
        <v/>
      </c>
      <c r="BU265" s="55" t="str">
        <f t="shared" si="1325"/>
        <v/>
      </c>
      <c r="BV265" s="55" t="str">
        <f t="shared" si="1325"/>
        <v/>
      </c>
      <c r="BW265" s="55" t="str">
        <f t="shared" ref="BW265:CO265" si="1326">IFERROR(IF($Y$2="DAILY",BV265+1,""),"")</f>
        <v/>
      </c>
      <c r="BX265" s="55" t="str">
        <f t="shared" si="1326"/>
        <v/>
      </c>
      <c r="BY265" s="55" t="str">
        <f t="shared" si="1326"/>
        <v/>
      </c>
      <c r="BZ265" s="55" t="str">
        <f t="shared" si="1326"/>
        <v/>
      </c>
      <c r="CA265" s="55" t="str">
        <f t="shared" si="1326"/>
        <v/>
      </c>
      <c r="CB265" s="55" t="str">
        <f t="shared" si="1326"/>
        <v/>
      </c>
      <c r="CC265" s="55" t="str">
        <f t="shared" si="1326"/>
        <v/>
      </c>
      <c r="CD265" s="55" t="str">
        <f t="shared" si="1326"/>
        <v/>
      </c>
      <c r="CE265" s="55" t="str">
        <f t="shared" si="1326"/>
        <v/>
      </c>
      <c r="CF265" s="55" t="str">
        <f t="shared" si="1326"/>
        <v/>
      </c>
      <c r="CG265" s="55" t="str">
        <f t="shared" si="1326"/>
        <v/>
      </c>
      <c r="CH265" s="55" t="str">
        <f t="shared" si="1326"/>
        <v/>
      </c>
      <c r="CI265" s="55" t="str">
        <f t="shared" si="1326"/>
        <v/>
      </c>
      <c r="CJ265" s="55" t="str">
        <f t="shared" si="1326"/>
        <v/>
      </c>
      <c r="CK265" s="55" t="str">
        <f t="shared" si="1326"/>
        <v/>
      </c>
      <c r="CL265" s="55" t="str">
        <f t="shared" si="1326"/>
        <v/>
      </c>
      <c r="CM265" s="55" t="str">
        <f t="shared" si="1326"/>
        <v/>
      </c>
      <c r="CN265" s="55" t="str">
        <f t="shared" si="1326"/>
        <v/>
      </c>
      <c r="CO265" s="55" t="str">
        <f t="shared" si="1326"/>
        <v/>
      </c>
      <c r="CP265" s="56" t="str">
        <f>IFERROR(IF($Y$2="DAILY",DATE(B265,1,1)-WEEKDAY(DATE(B265,1,1))+13*7,DATE(CR265,1,1)-WEEKDAY(DATE(CR265,1,1))+13*7),"")</f>
        <v/>
      </c>
      <c r="CQ265" s="3"/>
      <c r="CR265" s="3" t="str">
        <f>B61</f>
        <v/>
      </c>
    </row>
    <row r="266" spans="1:96" ht="21" customHeight="1" x14ac:dyDescent="0.25">
      <c r="A266" s="48"/>
      <c r="B266" s="61"/>
      <c r="C266" s="57">
        <f t="shared" ref="C266" si="1327">IF($Y$2="DAILY",2,"")</f>
        <v>2</v>
      </c>
      <c r="D266" s="54" t="str">
        <f t="shared" ref="D266:D268" si="1328">IFERROR(IF($Y$2="DAILY",CP265+1,""),"")</f>
        <v/>
      </c>
      <c r="E266" s="55" t="str">
        <f t="shared" ref="E266:BP266" si="1329">IFERROR(IF($Y$2="DAILY",D266+1,""),"")</f>
        <v/>
      </c>
      <c r="F266" s="55" t="str">
        <f t="shared" si="1329"/>
        <v/>
      </c>
      <c r="G266" s="55" t="str">
        <f t="shared" si="1329"/>
        <v/>
      </c>
      <c r="H266" s="55" t="str">
        <f t="shared" si="1329"/>
        <v/>
      </c>
      <c r="I266" s="55" t="str">
        <f t="shared" si="1329"/>
        <v/>
      </c>
      <c r="J266" s="55" t="str">
        <f t="shared" si="1329"/>
        <v/>
      </c>
      <c r="K266" s="55" t="str">
        <f t="shared" si="1329"/>
        <v/>
      </c>
      <c r="L266" s="55" t="str">
        <f t="shared" si="1329"/>
        <v/>
      </c>
      <c r="M266" s="55" t="str">
        <f t="shared" si="1329"/>
        <v/>
      </c>
      <c r="N266" s="55" t="str">
        <f t="shared" si="1329"/>
        <v/>
      </c>
      <c r="O266" s="55" t="str">
        <f t="shared" si="1329"/>
        <v/>
      </c>
      <c r="P266" s="55" t="str">
        <f t="shared" si="1329"/>
        <v/>
      </c>
      <c r="Q266" s="55" t="str">
        <f t="shared" si="1329"/>
        <v/>
      </c>
      <c r="R266" s="55" t="str">
        <f t="shared" si="1329"/>
        <v/>
      </c>
      <c r="S266" s="55" t="str">
        <f t="shared" si="1329"/>
        <v/>
      </c>
      <c r="T266" s="55" t="str">
        <f t="shared" si="1329"/>
        <v/>
      </c>
      <c r="U266" s="55" t="str">
        <f t="shared" si="1329"/>
        <v/>
      </c>
      <c r="V266" s="55" t="str">
        <f t="shared" si="1329"/>
        <v/>
      </c>
      <c r="W266" s="55" t="str">
        <f t="shared" si="1329"/>
        <v/>
      </c>
      <c r="X266" s="55" t="str">
        <f t="shared" si="1329"/>
        <v/>
      </c>
      <c r="Y266" s="55" t="str">
        <f t="shared" si="1329"/>
        <v/>
      </c>
      <c r="Z266" s="55" t="str">
        <f t="shared" si="1329"/>
        <v/>
      </c>
      <c r="AA266" s="55" t="str">
        <f t="shared" si="1329"/>
        <v/>
      </c>
      <c r="AB266" s="55" t="str">
        <f t="shared" si="1329"/>
        <v/>
      </c>
      <c r="AC266" s="55" t="str">
        <f t="shared" si="1329"/>
        <v/>
      </c>
      <c r="AD266" s="55" t="str">
        <f t="shared" si="1329"/>
        <v/>
      </c>
      <c r="AE266" s="55" t="str">
        <f t="shared" si="1329"/>
        <v/>
      </c>
      <c r="AF266" s="55" t="str">
        <f t="shared" si="1329"/>
        <v/>
      </c>
      <c r="AG266" s="55" t="str">
        <f t="shared" si="1329"/>
        <v/>
      </c>
      <c r="AH266" s="55" t="str">
        <f t="shared" si="1329"/>
        <v/>
      </c>
      <c r="AI266" s="55" t="str">
        <f t="shared" si="1329"/>
        <v/>
      </c>
      <c r="AJ266" s="55" t="str">
        <f t="shared" si="1329"/>
        <v/>
      </c>
      <c r="AK266" s="55" t="str">
        <f t="shared" si="1329"/>
        <v/>
      </c>
      <c r="AL266" s="55" t="str">
        <f t="shared" si="1329"/>
        <v/>
      </c>
      <c r="AM266" s="55" t="str">
        <f t="shared" si="1329"/>
        <v/>
      </c>
      <c r="AN266" s="55" t="str">
        <f t="shared" si="1329"/>
        <v/>
      </c>
      <c r="AO266" s="55" t="str">
        <f t="shared" si="1329"/>
        <v/>
      </c>
      <c r="AP266" s="55" t="str">
        <f t="shared" si="1329"/>
        <v/>
      </c>
      <c r="AQ266" s="55" t="str">
        <f t="shared" si="1329"/>
        <v/>
      </c>
      <c r="AR266" s="55" t="str">
        <f t="shared" si="1329"/>
        <v/>
      </c>
      <c r="AS266" s="55" t="str">
        <f t="shared" si="1329"/>
        <v/>
      </c>
      <c r="AT266" s="55" t="str">
        <f t="shared" si="1329"/>
        <v/>
      </c>
      <c r="AU266" s="55" t="str">
        <f t="shared" si="1329"/>
        <v/>
      </c>
      <c r="AV266" s="55" t="str">
        <f t="shared" si="1329"/>
        <v/>
      </c>
      <c r="AW266" s="55" t="str">
        <f t="shared" si="1329"/>
        <v/>
      </c>
      <c r="AX266" s="55" t="str">
        <f t="shared" si="1329"/>
        <v/>
      </c>
      <c r="AY266" s="55" t="str">
        <f t="shared" si="1329"/>
        <v/>
      </c>
      <c r="AZ266" s="55" t="str">
        <f t="shared" si="1329"/>
        <v/>
      </c>
      <c r="BA266" s="55" t="str">
        <f t="shared" si="1329"/>
        <v/>
      </c>
      <c r="BB266" s="55" t="str">
        <f t="shared" si="1329"/>
        <v/>
      </c>
      <c r="BC266" s="55" t="str">
        <f t="shared" si="1329"/>
        <v/>
      </c>
      <c r="BD266" s="55" t="str">
        <f t="shared" si="1329"/>
        <v/>
      </c>
      <c r="BE266" s="55" t="str">
        <f t="shared" si="1329"/>
        <v/>
      </c>
      <c r="BF266" s="55" t="str">
        <f t="shared" si="1329"/>
        <v/>
      </c>
      <c r="BG266" s="55" t="str">
        <f t="shared" si="1329"/>
        <v/>
      </c>
      <c r="BH266" s="55" t="str">
        <f t="shared" si="1329"/>
        <v/>
      </c>
      <c r="BI266" s="55" t="str">
        <f t="shared" si="1329"/>
        <v/>
      </c>
      <c r="BJ266" s="55" t="str">
        <f t="shared" si="1329"/>
        <v/>
      </c>
      <c r="BK266" s="55" t="str">
        <f t="shared" si="1329"/>
        <v/>
      </c>
      <c r="BL266" s="55" t="str">
        <f t="shared" si="1329"/>
        <v/>
      </c>
      <c r="BM266" s="55" t="str">
        <f t="shared" si="1329"/>
        <v/>
      </c>
      <c r="BN266" s="55" t="str">
        <f t="shared" si="1329"/>
        <v/>
      </c>
      <c r="BO266" s="55" t="str">
        <f t="shared" si="1329"/>
        <v/>
      </c>
      <c r="BP266" s="55" t="str">
        <f t="shared" si="1329"/>
        <v/>
      </c>
      <c r="BQ266" s="55" t="str">
        <f t="shared" ref="BQ266:CO266" si="1330">IFERROR(IF($Y$2="DAILY",BP266+1,""),"")</f>
        <v/>
      </c>
      <c r="BR266" s="55" t="str">
        <f t="shared" si="1330"/>
        <v/>
      </c>
      <c r="BS266" s="55" t="str">
        <f t="shared" si="1330"/>
        <v/>
      </c>
      <c r="BT266" s="55" t="str">
        <f t="shared" si="1330"/>
        <v/>
      </c>
      <c r="BU266" s="55" t="str">
        <f t="shared" si="1330"/>
        <v/>
      </c>
      <c r="BV266" s="55" t="str">
        <f t="shared" si="1330"/>
        <v/>
      </c>
      <c r="BW266" s="55" t="str">
        <f t="shared" si="1330"/>
        <v/>
      </c>
      <c r="BX266" s="55" t="str">
        <f t="shared" si="1330"/>
        <v/>
      </c>
      <c r="BY266" s="55" t="str">
        <f t="shared" si="1330"/>
        <v/>
      </c>
      <c r="BZ266" s="55" t="str">
        <f t="shared" si="1330"/>
        <v/>
      </c>
      <c r="CA266" s="55" t="str">
        <f t="shared" si="1330"/>
        <v/>
      </c>
      <c r="CB266" s="55" t="str">
        <f t="shared" si="1330"/>
        <v/>
      </c>
      <c r="CC266" s="55" t="str">
        <f t="shared" si="1330"/>
        <v/>
      </c>
      <c r="CD266" s="55" t="str">
        <f t="shared" si="1330"/>
        <v/>
      </c>
      <c r="CE266" s="55" t="str">
        <f t="shared" si="1330"/>
        <v/>
      </c>
      <c r="CF266" s="55" t="str">
        <f t="shared" si="1330"/>
        <v/>
      </c>
      <c r="CG266" s="55" t="str">
        <f t="shared" si="1330"/>
        <v/>
      </c>
      <c r="CH266" s="55" t="str">
        <f t="shared" si="1330"/>
        <v/>
      </c>
      <c r="CI266" s="55" t="str">
        <f t="shared" si="1330"/>
        <v/>
      </c>
      <c r="CJ266" s="55" t="str">
        <f t="shared" si="1330"/>
        <v/>
      </c>
      <c r="CK266" s="55" t="str">
        <f t="shared" si="1330"/>
        <v/>
      </c>
      <c r="CL266" s="55" t="str">
        <f t="shared" si="1330"/>
        <v/>
      </c>
      <c r="CM266" s="55" t="str">
        <f t="shared" si="1330"/>
        <v/>
      </c>
      <c r="CN266" s="55" t="str">
        <f t="shared" si="1330"/>
        <v/>
      </c>
      <c r="CO266" s="55" t="str">
        <f t="shared" si="1330"/>
        <v/>
      </c>
      <c r="CP266" s="56" t="str">
        <f>IFERROR(IF($Y$2="DAILY",DATE(B265,1,1)-WEEKDAY(DATE(B265,1,1))+26*7,DATE(CR266,1,1)-WEEKDAY(DATE(CR266,1,1))+26*7),"")</f>
        <v/>
      </c>
      <c r="CQ266" s="3"/>
      <c r="CR266" s="3" t="str">
        <f>B61</f>
        <v/>
      </c>
    </row>
    <row r="267" spans="1:96" ht="21" customHeight="1" x14ac:dyDescent="0.25">
      <c r="A267" s="48"/>
      <c r="B267" s="49"/>
      <c r="C267" s="57">
        <f t="shared" ref="C267" si="1331">IF($Y$2="DAILY",3,"")</f>
        <v>3</v>
      </c>
      <c r="D267" s="54" t="str">
        <f t="shared" si="1328"/>
        <v/>
      </c>
      <c r="E267" s="55" t="str">
        <f t="shared" ref="E267:BP267" si="1332">IFERROR(IF($Y$2="DAILY",D267+1,""),"")</f>
        <v/>
      </c>
      <c r="F267" s="55" t="str">
        <f t="shared" si="1332"/>
        <v/>
      </c>
      <c r="G267" s="55" t="str">
        <f t="shared" si="1332"/>
        <v/>
      </c>
      <c r="H267" s="55" t="str">
        <f t="shared" si="1332"/>
        <v/>
      </c>
      <c r="I267" s="55" t="str">
        <f t="shared" si="1332"/>
        <v/>
      </c>
      <c r="J267" s="55" t="str">
        <f t="shared" si="1332"/>
        <v/>
      </c>
      <c r="K267" s="55" t="str">
        <f t="shared" si="1332"/>
        <v/>
      </c>
      <c r="L267" s="55" t="str">
        <f t="shared" si="1332"/>
        <v/>
      </c>
      <c r="M267" s="55" t="str">
        <f t="shared" si="1332"/>
        <v/>
      </c>
      <c r="N267" s="55" t="str">
        <f t="shared" si="1332"/>
        <v/>
      </c>
      <c r="O267" s="55" t="str">
        <f t="shared" si="1332"/>
        <v/>
      </c>
      <c r="P267" s="55" t="str">
        <f t="shared" si="1332"/>
        <v/>
      </c>
      <c r="Q267" s="55" t="str">
        <f t="shared" si="1332"/>
        <v/>
      </c>
      <c r="R267" s="55" t="str">
        <f t="shared" si="1332"/>
        <v/>
      </c>
      <c r="S267" s="55" t="str">
        <f t="shared" si="1332"/>
        <v/>
      </c>
      <c r="T267" s="55" t="str">
        <f t="shared" si="1332"/>
        <v/>
      </c>
      <c r="U267" s="55" t="str">
        <f t="shared" si="1332"/>
        <v/>
      </c>
      <c r="V267" s="55" t="str">
        <f t="shared" si="1332"/>
        <v/>
      </c>
      <c r="W267" s="55" t="str">
        <f t="shared" si="1332"/>
        <v/>
      </c>
      <c r="X267" s="55" t="str">
        <f t="shared" si="1332"/>
        <v/>
      </c>
      <c r="Y267" s="55" t="str">
        <f t="shared" si="1332"/>
        <v/>
      </c>
      <c r="Z267" s="55" t="str">
        <f t="shared" si="1332"/>
        <v/>
      </c>
      <c r="AA267" s="55" t="str">
        <f t="shared" si="1332"/>
        <v/>
      </c>
      <c r="AB267" s="55" t="str">
        <f t="shared" si="1332"/>
        <v/>
      </c>
      <c r="AC267" s="55" t="str">
        <f t="shared" si="1332"/>
        <v/>
      </c>
      <c r="AD267" s="55" t="str">
        <f t="shared" si="1332"/>
        <v/>
      </c>
      <c r="AE267" s="55" t="str">
        <f t="shared" si="1332"/>
        <v/>
      </c>
      <c r="AF267" s="55" t="str">
        <f t="shared" si="1332"/>
        <v/>
      </c>
      <c r="AG267" s="55" t="str">
        <f t="shared" si="1332"/>
        <v/>
      </c>
      <c r="AH267" s="55" t="str">
        <f t="shared" si="1332"/>
        <v/>
      </c>
      <c r="AI267" s="55" t="str">
        <f t="shared" si="1332"/>
        <v/>
      </c>
      <c r="AJ267" s="55" t="str">
        <f t="shared" si="1332"/>
        <v/>
      </c>
      <c r="AK267" s="55" t="str">
        <f t="shared" si="1332"/>
        <v/>
      </c>
      <c r="AL267" s="55" t="str">
        <f t="shared" si="1332"/>
        <v/>
      </c>
      <c r="AM267" s="55" t="str">
        <f t="shared" si="1332"/>
        <v/>
      </c>
      <c r="AN267" s="55" t="str">
        <f t="shared" si="1332"/>
        <v/>
      </c>
      <c r="AO267" s="55" t="str">
        <f t="shared" si="1332"/>
        <v/>
      </c>
      <c r="AP267" s="55" t="str">
        <f t="shared" si="1332"/>
        <v/>
      </c>
      <c r="AQ267" s="55" t="str">
        <f t="shared" si="1332"/>
        <v/>
      </c>
      <c r="AR267" s="55" t="str">
        <f t="shared" si="1332"/>
        <v/>
      </c>
      <c r="AS267" s="55" t="str">
        <f t="shared" si="1332"/>
        <v/>
      </c>
      <c r="AT267" s="55" t="str">
        <f t="shared" si="1332"/>
        <v/>
      </c>
      <c r="AU267" s="55" t="str">
        <f t="shared" si="1332"/>
        <v/>
      </c>
      <c r="AV267" s="55" t="str">
        <f t="shared" si="1332"/>
        <v/>
      </c>
      <c r="AW267" s="55" t="str">
        <f t="shared" si="1332"/>
        <v/>
      </c>
      <c r="AX267" s="55" t="str">
        <f t="shared" si="1332"/>
        <v/>
      </c>
      <c r="AY267" s="55" t="str">
        <f t="shared" si="1332"/>
        <v/>
      </c>
      <c r="AZ267" s="55" t="str">
        <f t="shared" si="1332"/>
        <v/>
      </c>
      <c r="BA267" s="55" t="str">
        <f t="shared" si="1332"/>
        <v/>
      </c>
      <c r="BB267" s="55" t="str">
        <f t="shared" si="1332"/>
        <v/>
      </c>
      <c r="BC267" s="55" t="str">
        <f t="shared" si="1332"/>
        <v/>
      </c>
      <c r="BD267" s="55" t="str">
        <f t="shared" si="1332"/>
        <v/>
      </c>
      <c r="BE267" s="55" t="str">
        <f t="shared" si="1332"/>
        <v/>
      </c>
      <c r="BF267" s="55" t="str">
        <f t="shared" si="1332"/>
        <v/>
      </c>
      <c r="BG267" s="55" t="str">
        <f t="shared" si="1332"/>
        <v/>
      </c>
      <c r="BH267" s="55" t="str">
        <f t="shared" si="1332"/>
        <v/>
      </c>
      <c r="BI267" s="55" t="str">
        <f t="shared" si="1332"/>
        <v/>
      </c>
      <c r="BJ267" s="55" t="str">
        <f t="shared" si="1332"/>
        <v/>
      </c>
      <c r="BK267" s="55" t="str">
        <f t="shared" si="1332"/>
        <v/>
      </c>
      <c r="BL267" s="55" t="str">
        <f t="shared" si="1332"/>
        <v/>
      </c>
      <c r="BM267" s="55" t="str">
        <f t="shared" si="1332"/>
        <v/>
      </c>
      <c r="BN267" s="55" t="str">
        <f t="shared" si="1332"/>
        <v/>
      </c>
      <c r="BO267" s="55" t="str">
        <f t="shared" si="1332"/>
        <v/>
      </c>
      <c r="BP267" s="55" t="str">
        <f t="shared" si="1332"/>
        <v/>
      </c>
      <c r="BQ267" s="55" t="str">
        <f t="shared" ref="BQ267:CO267" si="1333">IFERROR(IF($Y$2="DAILY",BP267+1,""),"")</f>
        <v/>
      </c>
      <c r="BR267" s="55" t="str">
        <f t="shared" si="1333"/>
        <v/>
      </c>
      <c r="BS267" s="55" t="str">
        <f t="shared" si="1333"/>
        <v/>
      </c>
      <c r="BT267" s="55" t="str">
        <f t="shared" si="1333"/>
        <v/>
      </c>
      <c r="BU267" s="55" t="str">
        <f t="shared" si="1333"/>
        <v/>
      </c>
      <c r="BV267" s="55" t="str">
        <f t="shared" si="1333"/>
        <v/>
      </c>
      <c r="BW267" s="55" t="str">
        <f t="shared" si="1333"/>
        <v/>
      </c>
      <c r="BX267" s="55" t="str">
        <f t="shared" si="1333"/>
        <v/>
      </c>
      <c r="BY267" s="55" t="str">
        <f t="shared" si="1333"/>
        <v/>
      </c>
      <c r="BZ267" s="55" t="str">
        <f t="shared" si="1333"/>
        <v/>
      </c>
      <c r="CA267" s="55" t="str">
        <f t="shared" si="1333"/>
        <v/>
      </c>
      <c r="CB267" s="55" t="str">
        <f t="shared" si="1333"/>
        <v/>
      </c>
      <c r="CC267" s="55" t="str">
        <f t="shared" si="1333"/>
        <v/>
      </c>
      <c r="CD267" s="55" t="str">
        <f t="shared" si="1333"/>
        <v/>
      </c>
      <c r="CE267" s="55" t="str">
        <f t="shared" si="1333"/>
        <v/>
      </c>
      <c r="CF267" s="55" t="str">
        <f t="shared" si="1333"/>
        <v/>
      </c>
      <c r="CG267" s="55" t="str">
        <f t="shared" si="1333"/>
        <v/>
      </c>
      <c r="CH267" s="55" t="str">
        <f t="shared" si="1333"/>
        <v/>
      </c>
      <c r="CI267" s="55" t="str">
        <f t="shared" si="1333"/>
        <v/>
      </c>
      <c r="CJ267" s="55" t="str">
        <f t="shared" si="1333"/>
        <v/>
      </c>
      <c r="CK267" s="55" t="str">
        <f t="shared" si="1333"/>
        <v/>
      </c>
      <c r="CL267" s="55" t="str">
        <f t="shared" si="1333"/>
        <v/>
      </c>
      <c r="CM267" s="55" t="str">
        <f t="shared" si="1333"/>
        <v/>
      </c>
      <c r="CN267" s="55" t="str">
        <f t="shared" si="1333"/>
        <v/>
      </c>
      <c r="CO267" s="55" t="str">
        <f t="shared" si="1333"/>
        <v/>
      </c>
      <c r="CP267" s="56" t="str">
        <f>IFERROR(IF($Y$2="DAILY",DATE(B265,1,1)-WEEKDAY(DATE(B265,1,1))+39*7,DATE(CR267,1,1)-WEEKDAY(DATE(CR267,1,1))+39*7),"")</f>
        <v/>
      </c>
      <c r="CQ267" s="3"/>
      <c r="CR267" s="3" t="str">
        <f>B61</f>
        <v/>
      </c>
    </row>
    <row r="268" spans="1:96" ht="21" customHeight="1" x14ac:dyDescent="0.25">
      <c r="A268" s="48"/>
      <c r="B268" s="49"/>
      <c r="C268" s="57">
        <f t="shared" ref="C268" si="1334">IF($Y$2="DAILY",4,"")</f>
        <v>4</v>
      </c>
      <c r="D268" s="54" t="str">
        <f t="shared" si="1328"/>
        <v/>
      </c>
      <c r="E268" s="55" t="str">
        <f t="shared" ref="E268:BP268" si="1335">IFERROR(IF($Y$2="DAILY",D268+1,""),"")</f>
        <v/>
      </c>
      <c r="F268" s="55" t="str">
        <f t="shared" si="1335"/>
        <v/>
      </c>
      <c r="G268" s="55" t="str">
        <f t="shared" si="1335"/>
        <v/>
      </c>
      <c r="H268" s="55" t="str">
        <f t="shared" si="1335"/>
        <v/>
      </c>
      <c r="I268" s="55" t="str">
        <f t="shared" si="1335"/>
        <v/>
      </c>
      <c r="J268" s="55" t="str">
        <f t="shared" si="1335"/>
        <v/>
      </c>
      <c r="K268" s="55" t="str">
        <f t="shared" si="1335"/>
        <v/>
      </c>
      <c r="L268" s="55" t="str">
        <f t="shared" si="1335"/>
        <v/>
      </c>
      <c r="M268" s="55" t="str">
        <f t="shared" si="1335"/>
        <v/>
      </c>
      <c r="N268" s="55" t="str">
        <f t="shared" si="1335"/>
        <v/>
      </c>
      <c r="O268" s="55" t="str">
        <f t="shared" si="1335"/>
        <v/>
      </c>
      <c r="P268" s="55" t="str">
        <f t="shared" si="1335"/>
        <v/>
      </c>
      <c r="Q268" s="55" t="str">
        <f t="shared" si="1335"/>
        <v/>
      </c>
      <c r="R268" s="55" t="str">
        <f t="shared" si="1335"/>
        <v/>
      </c>
      <c r="S268" s="55" t="str">
        <f t="shared" si="1335"/>
        <v/>
      </c>
      <c r="T268" s="55" t="str">
        <f t="shared" si="1335"/>
        <v/>
      </c>
      <c r="U268" s="55" t="str">
        <f t="shared" si="1335"/>
        <v/>
      </c>
      <c r="V268" s="55" t="str">
        <f t="shared" si="1335"/>
        <v/>
      </c>
      <c r="W268" s="55" t="str">
        <f t="shared" si="1335"/>
        <v/>
      </c>
      <c r="X268" s="55" t="str">
        <f t="shared" si="1335"/>
        <v/>
      </c>
      <c r="Y268" s="55" t="str">
        <f t="shared" si="1335"/>
        <v/>
      </c>
      <c r="Z268" s="55" t="str">
        <f t="shared" si="1335"/>
        <v/>
      </c>
      <c r="AA268" s="55" t="str">
        <f t="shared" si="1335"/>
        <v/>
      </c>
      <c r="AB268" s="55" t="str">
        <f t="shared" si="1335"/>
        <v/>
      </c>
      <c r="AC268" s="55" t="str">
        <f t="shared" si="1335"/>
        <v/>
      </c>
      <c r="AD268" s="55" t="str">
        <f t="shared" si="1335"/>
        <v/>
      </c>
      <c r="AE268" s="55" t="str">
        <f t="shared" si="1335"/>
        <v/>
      </c>
      <c r="AF268" s="55" t="str">
        <f t="shared" si="1335"/>
        <v/>
      </c>
      <c r="AG268" s="55" t="str">
        <f t="shared" si="1335"/>
        <v/>
      </c>
      <c r="AH268" s="55" t="str">
        <f t="shared" si="1335"/>
        <v/>
      </c>
      <c r="AI268" s="55" t="str">
        <f t="shared" si="1335"/>
        <v/>
      </c>
      <c r="AJ268" s="55" t="str">
        <f t="shared" si="1335"/>
        <v/>
      </c>
      <c r="AK268" s="55" t="str">
        <f t="shared" si="1335"/>
        <v/>
      </c>
      <c r="AL268" s="55" t="str">
        <f t="shared" si="1335"/>
        <v/>
      </c>
      <c r="AM268" s="55" t="str">
        <f t="shared" si="1335"/>
        <v/>
      </c>
      <c r="AN268" s="55" t="str">
        <f t="shared" si="1335"/>
        <v/>
      </c>
      <c r="AO268" s="55" t="str">
        <f t="shared" si="1335"/>
        <v/>
      </c>
      <c r="AP268" s="55" t="str">
        <f t="shared" si="1335"/>
        <v/>
      </c>
      <c r="AQ268" s="55" t="str">
        <f t="shared" si="1335"/>
        <v/>
      </c>
      <c r="AR268" s="55" t="str">
        <f t="shared" si="1335"/>
        <v/>
      </c>
      <c r="AS268" s="55" t="str">
        <f t="shared" si="1335"/>
        <v/>
      </c>
      <c r="AT268" s="55" t="str">
        <f t="shared" si="1335"/>
        <v/>
      </c>
      <c r="AU268" s="55" t="str">
        <f t="shared" si="1335"/>
        <v/>
      </c>
      <c r="AV268" s="55" t="str">
        <f t="shared" si="1335"/>
        <v/>
      </c>
      <c r="AW268" s="55" t="str">
        <f t="shared" si="1335"/>
        <v/>
      </c>
      <c r="AX268" s="55" t="str">
        <f t="shared" si="1335"/>
        <v/>
      </c>
      <c r="AY268" s="55" t="str">
        <f t="shared" si="1335"/>
        <v/>
      </c>
      <c r="AZ268" s="55" t="str">
        <f t="shared" si="1335"/>
        <v/>
      </c>
      <c r="BA268" s="55" t="str">
        <f t="shared" si="1335"/>
        <v/>
      </c>
      <c r="BB268" s="55" t="str">
        <f t="shared" si="1335"/>
        <v/>
      </c>
      <c r="BC268" s="55" t="str">
        <f t="shared" si="1335"/>
        <v/>
      </c>
      <c r="BD268" s="55" t="str">
        <f t="shared" si="1335"/>
        <v/>
      </c>
      <c r="BE268" s="55" t="str">
        <f t="shared" si="1335"/>
        <v/>
      </c>
      <c r="BF268" s="55" t="str">
        <f t="shared" si="1335"/>
        <v/>
      </c>
      <c r="BG268" s="55" t="str">
        <f t="shared" si="1335"/>
        <v/>
      </c>
      <c r="BH268" s="55" t="str">
        <f t="shared" si="1335"/>
        <v/>
      </c>
      <c r="BI268" s="55" t="str">
        <f t="shared" si="1335"/>
        <v/>
      </c>
      <c r="BJ268" s="55" t="str">
        <f t="shared" si="1335"/>
        <v/>
      </c>
      <c r="BK268" s="55" t="str">
        <f t="shared" si="1335"/>
        <v/>
      </c>
      <c r="BL268" s="55" t="str">
        <f t="shared" si="1335"/>
        <v/>
      </c>
      <c r="BM268" s="55" t="str">
        <f t="shared" si="1335"/>
        <v/>
      </c>
      <c r="BN268" s="55" t="str">
        <f t="shared" si="1335"/>
        <v/>
      </c>
      <c r="BO268" s="55" t="str">
        <f t="shared" si="1335"/>
        <v/>
      </c>
      <c r="BP268" s="55" t="str">
        <f t="shared" si="1335"/>
        <v/>
      </c>
      <c r="BQ268" s="55" t="str">
        <f t="shared" ref="BQ268:CO268" si="1336">IFERROR(IF($Y$2="DAILY",BP268+1,""),"")</f>
        <v/>
      </c>
      <c r="BR268" s="55" t="str">
        <f t="shared" si="1336"/>
        <v/>
      </c>
      <c r="BS268" s="55" t="str">
        <f t="shared" si="1336"/>
        <v/>
      </c>
      <c r="BT268" s="55" t="str">
        <f t="shared" si="1336"/>
        <v/>
      </c>
      <c r="BU268" s="55" t="str">
        <f t="shared" si="1336"/>
        <v/>
      </c>
      <c r="BV268" s="55" t="str">
        <f t="shared" si="1336"/>
        <v/>
      </c>
      <c r="BW268" s="55" t="str">
        <f t="shared" si="1336"/>
        <v/>
      </c>
      <c r="BX268" s="55" t="str">
        <f t="shared" si="1336"/>
        <v/>
      </c>
      <c r="BY268" s="55" t="str">
        <f t="shared" si="1336"/>
        <v/>
      </c>
      <c r="BZ268" s="55" t="str">
        <f t="shared" si="1336"/>
        <v/>
      </c>
      <c r="CA268" s="55" t="str">
        <f t="shared" si="1336"/>
        <v/>
      </c>
      <c r="CB268" s="55" t="str">
        <f t="shared" si="1336"/>
        <v/>
      </c>
      <c r="CC268" s="55" t="str">
        <f t="shared" si="1336"/>
        <v/>
      </c>
      <c r="CD268" s="55" t="str">
        <f t="shared" si="1336"/>
        <v/>
      </c>
      <c r="CE268" s="55" t="str">
        <f t="shared" si="1336"/>
        <v/>
      </c>
      <c r="CF268" s="55" t="str">
        <f t="shared" si="1336"/>
        <v/>
      </c>
      <c r="CG268" s="55" t="str">
        <f t="shared" si="1336"/>
        <v/>
      </c>
      <c r="CH268" s="55" t="str">
        <f t="shared" si="1336"/>
        <v/>
      </c>
      <c r="CI268" s="55" t="str">
        <f t="shared" si="1336"/>
        <v/>
      </c>
      <c r="CJ268" s="55" t="str">
        <f t="shared" si="1336"/>
        <v/>
      </c>
      <c r="CK268" s="55" t="str">
        <f t="shared" si="1336"/>
        <v/>
      </c>
      <c r="CL268" s="55" t="str">
        <f t="shared" si="1336"/>
        <v/>
      </c>
      <c r="CM268" s="55" t="str">
        <f t="shared" si="1336"/>
        <v/>
      </c>
      <c r="CN268" s="55" t="str">
        <f t="shared" si="1336"/>
        <v/>
      </c>
      <c r="CO268" s="55" t="str">
        <f t="shared" si="1336"/>
        <v/>
      </c>
      <c r="CP268" s="56" t="str">
        <f>IFERROR(IF($Y$2="DAILY",DATE(B265,1,1)-WEEKDAY(DATE(B265,1,1))+52*7,DATE(CR268,1,1)-WEEKDAY(DATE(CR268,1,1))+52*7),"")</f>
        <v/>
      </c>
      <c r="CQ268" s="3"/>
      <c r="CR268" s="3" t="str">
        <f>B61</f>
        <v/>
      </c>
    </row>
    <row r="269" spans="1:96" ht="21" customHeight="1" x14ac:dyDescent="0.25">
      <c r="A269" s="48"/>
      <c r="B269" s="49"/>
      <c r="C269" s="58"/>
      <c r="D269" s="54" t="str">
        <f>IFERROR(IF($Y$2="DAILY",IF(AND(MONTH(DATE(B265,2,29))=2,WEEKDAY(DATE(B265,1,1))=7),DATE(B265,12,24),""),""),"")</f>
        <v/>
      </c>
      <c r="E269" s="55" t="str">
        <f>IFERROR(IF($Y$2="DAILY",IF(AND(MONTH(DATE(B265,2,29))=2,WEEKDAY(DATE(B265,1,1))=7),DATE(B265,12,25),""),""),"")</f>
        <v/>
      </c>
      <c r="F269" s="55" t="str">
        <f>IFERROR(IF($Y$2="DAILY",IF(AND(MONTH(DATE(B265,2,29))=2,WEEKDAY(DATE(B265,1,1))=7),DATE(B265,12,26),""),""),"")</f>
        <v/>
      </c>
      <c r="G269" s="55" t="str">
        <f>IFERROR(IF($Y$2="DAILY",IF(AND(MONTH(DATE(B265,2,29))=2,WEEKDAY(DATE(B265,1,1))=7),DATE(B265,12,27),""),""),"")</f>
        <v/>
      </c>
      <c r="H269" s="55" t="str">
        <f>IFERROR(IF($Y$2="DAILY",IF(AND(MONTH(DATE(B265,2,29))=2,WEEKDAY(DATE(B265,1,1))=7),DATE(B265,12,28),""),""),"")</f>
        <v/>
      </c>
      <c r="I269" s="55" t="str">
        <f>IFERROR(IF($Y$2="DAILY",IF(AND(MONTH(DATE(B265,2,29))=2,WEEKDAY(DATE(B265,1,1))=7),DATE(B265,12,29),""),""),"")</f>
        <v/>
      </c>
      <c r="J269" s="55" t="str">
        <f>IFERROR(IF($Y$2="DAILY",IF(AND(MONTH(DATE(B265,2,29))=2,WEEKDAY(DATE(B265,1,1))=7),DATE(B265,12,30),""),""),"")</f>
        <v/>
      </c>
      <c r="K269" s="55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  <c r="CE269" s="62"/>
      <c r="CF269" s="62"/>
      <c r="CG269" s="62"/>
      <c r="CH269" s="62"/>
      <c r="CI269" s="62"/>
      <c r="CJ269" s="62"/>
      <c r="CK269" s="62"/>
      <c r="CL269" s="62"/>
      <c r="CM269" s="62"/>
      <c r="CN269" s="62"/>
      <c r="CO269" s="62"/>
      <c r="CP269" s="56"/>
      <c r="CQ269" s="3"/>
      <c r="CR269" s="3" t="str">
        <f>B61</f>
        <v/>
      </c>
    </row>
    <row r="270" spans="1:96" ht="21" customHeight="1" x14ac:dyDescent="0.25">
      <c r="A270" s="48" t="str">
        <f>IFERROR(IF($Y$2="DAILY","51-52",""),"")</f>
        <v>51-52</v>
      </c>
      <c r="B270" s="49" t="str">
        <f>IFERROR(IF($Y$2="DAILY",$B$10+52,""),"")</f>
        <v/>
      </c>
      <c r="C270" s="57">
        <f t="shared" ref="C270" si="1337">IF($Y$2="DAILY",1,"")</f>
        <v>1</v>
      </c>
      <c r="D270" s="54" t="str">
        <f>IFERROR(IF($Y$2="DAILY",DATE(B270,1,1)-WEEKDAY(DATE(B270,1,1),1)+1,""),"")</f>
        <v/>
      </c>
      <c r="E270" s="55" t="str">
        <f>IFERROR(IF($Y$2="DAILY",DATE(B270,1,1)-WEEKDAY(DATE(B270,1,1),1)+2,""),"")</f>
        <v/>
      </c>
      <c r="F270" s="55" t="str">
        <f>IFERROR(IF($Y$2="DAILY",DATE(B270,1,1)-WEEKDAY(DATE(B270,1,1),1)+3,""),"")</f>
        <v/>
      </c>
      <c r="G270" s="55" t="str">
        <f>IFERROR(IF($Y$2="DAILY",DATE(B270,1,1)-WEEKDAY(DATE(B270,1,1),1)+4,""),"")</f>
        <v/>
      </c>
      <c r="H270" s="55" t="str">
        <f>IFERROR(IF($Y$2="DAILY",DATE(B270,1,1)-WEEKDAY(DATE(B270,1,1),1)+5,""),"")</f>
        <v/>
      </c>
      <c r="I270" s="55" t="str">
        <f>IFERROR(IF($Y$2="DAILY",DATE(B270,1,1)-WEEKDAY(DATE(B270,1,1),1)+6,""),"")</f>
        <v/>
      </c>
      <c r="J270" s="55" t="str">
        <f>IFERROR(IF($Y$2="DAILY",DATE(B270,1,1)-WEEKDAY(DATE(B270,1,1),1)+7,""),"")</f>
        <v/>
      </c>
      <c r="K270" s="55" t="str">
        <f t="shared" ref="K270:BV270" si="1338">IFERROR(IF($Y$2="DAILY",J270+1,""),"")</f>
        <v/>
      </c>
      <c r="L270" s="55" t="str">
        <f t="shared" si="1338"/>
        <v/>
      </c>
      <c r="M270" s="55" t="str">
        <f t="shared" si="1338"/>
        <v/>
      </c>
      <c r="N270" s="55" t="str">
        <f t="shared" si="1338"/>
        <v/>
      </c>
      <c r="O270" s="55" t="str">
        <f t="shared" si="1338"/>
        <v/>
      </c>
      <c r="P270" s="55" t="str">
        <f t="shared" si="1338"/>
        <v/>
      </c>
      <c r="Q270" s="55" t="str">
        <f t="shared" si="1338"/>
        <v/>
      </c>
      <c r="R270" s="55" t="str">
        <f t="shared" si="1338"/>
        <v/>
      </c>
      <c r="S270" s="55" t="str">
        <f t="shared" si="1338"/>
        <v/>
      </c>
      <c r="T270" s="55" t="str">
        <f t="shared" si="1338"/>
        <v/>
      </c>
      <c r="U270" s="55" t="str">
        <f t="shared" si="1338"/>
        <v/>
      </c>
      <c r="V270" s="55" t="str">
        <f t="shared" si="1338"/>
        <v/>
      </c>
      <c r="W270" s="55" t="str">
        <f t="shared" si="1338"/>
        <v/>
      </c>
      <c r="X270" s="55" t="str">
        <f t="shared" si="1338"/>
        <v/>
      </c>
      <c r="Y270" s="55" t="str">
        <f t="shared" si="1338"/>
        <v/>
      </c>
      <c r="Z270" s="55" t="str">
        <f t="shared" si="1338"/>
        <v/>
      </c>
      <c r="AA270" s="55" t="str">
        <f t="shared" si="1338"/>
        <v/>
      </c>
      <c r="AB270" s="55" t="str">
        <f t="shared" si="1338"/>
        <v/>
      </c>
      <c r="AC270" s="55" t="str">
        <f t="shared" si="1338"/>
        <v/>
      </c>
      <c r="AD270" s="55" t="str">
        <f t="shared" si="1338"/>
        <v/>
      </c>
      <c r="AE270" s="55" t="str">
        <f t="shared" si="1338"/>
        <v/>
      </c>
      <c r="AF270" s="55" t="str">
        <f t="shared" si="1338"/>
        <v/>
      </c>
      <c r="AG270" s="55" t="str">
        <f t="shared" si="1338"/>
        <v/>
      </c>
      <c r="AH270" s="55" t="str">
        <f t="shared" si="1338"/>
        <v/>
      </c>
      <c r="AI270" s="55" t="str">
        <f t="shared" si="1338"/>
        <v/>
      </c>
      <c r="AJ270" s="55" t="str">
        <f t="shared" si="1338"/>
        <v/>
      </c>
      <c r="AK270" s="55" t="str">
        <f t="shared" si="1338"/>
        <v/>
      </c>
      <c r="AL270" s="55" t="str">
        <f t="shared" si="1338"/>
        <v/>
      </c>
      <c r="AM270" s="55" t="str">
        <f t="shared" si="1338"/>
        <v/>
      </c>
      <c r="AN270" s="55" t="str">
        <f t="shared" si="1338"/>
        <v/>
      </c>
      <c r="AO270" s="55" t="str">
        <f t="shared" si="1338"/>
        <v/>
      </c>
      <c r="AP270" s="55" t="str">
        <f t="shared" si="1338"/>
        <v/>
      </c>
      <c r="AQ270" s="55" t="str">
        <f t="shared" si="1338"/>
        <v/>
      </c>
      <c r="AR270" s="55" t="str">
        <f t="shared" si="1338"/>
        <v/>
      </c>
      <c r="AS270" s="55" t="str">
        <f t="shared" si="1338"/>
        <v/>
      </c>
      <c r="AT270" s="55" t="str">
        <f t="shared" si="1338"/>
        <v/>
      </c>
      <c r="AU270" s="55" t="str">
        <f t="shared" si="1338"/>
        <v/>
      </c>
      <c r="AV270" s="55" t="str">
        <f t="shared" si="1338"/>
        <v/>
      </c>
      <c r="AW270" s="55" t="str">
        <f t="shared" si="1338"/>
        <v/>
      </c>
      <c r="AX270" s="55" t="str">
        <f t="shared" si="1338"/>
        <v/>
      </c>
      <c r="AY270" s="55" t="str">
        <f t="shared" si="1338"/>
        <v/>
      </c>
      <c r="AZ270" s="55" t="str">
        <f t="shared" si="1338"/>
        <v/>
      </c>
      <c r="BA270" s="55" t="str">
        <f t="shared" si="1338"/>
        <v/>
      </c>
      <c r="BB270" s="55" t="str">
        <f t="shared" si="1338"/>
        <v/>
      </c>
      <c r="BC270" s="55" t="str">
        <f t="shared" si="1338"/>
        <v/>
      </c>
      <c r="BD270" s="55" t="str">
        <f t="shared" si="1338"/>
        <v/>
      </c>
      <c r="BE270" s="55" t="str">
        <f t="shared" si="1338"/>
        <v/>
      </c>
      <c r="BF270" s="55" t="str">
        <f t="shared" si="1338"/>
        <v/>
      </c>
      <c r="BG270" s="55" t="str">
        <f t="shared" si="1338"/>
        <v/>
      </c>
      <c r="BH270" s="55" t="str">
        <f t="shared" si="1338"/>
        <v/>
      </c>
      <c r="BI270" s="55" t="str">
        <f t="shared" si="1338"/>
        <v/>
      </c>
      <c r="BJ270" s="55" t="str">
        <f t="shared" si="1338"/>
        <v/>
      </c>
      <c r="BK270" s="55" t="str">
        <f t="shared" si="1338"/>
        <v/>
      </c>
      <c r="BL270" s="55" t="str">
        <f t="shared" si="1338"/>
        <v/>
      </c>
      <c r="BM270" s="55" t="str">
        <f t="shared" si="1338"/>
        <v/>
      </c>
      <c r="BN270" s="55" t="str">
        <f t="shared" si="1338"/>
        <v/>
      </c>
      <c r="BO270" s="55" t="str">
        <f t="shared" si="1338"/>
        <v/>
      </c>
      <c r="BP270" s="55" t="str">
        <f t="shared" si="1338"/>
        <v/>
      </c>
      <c r="BQ270" s="55" t="str">
        <f t="shared" si="1338"/>
        <v/>
      </c>
      <c r="BR270" s="55" t="str">
        <f t="shared" si="1338"/>
        <v/>
      </c>
      <c r="BS270" s="55" t="str">
        <f t="shared" si="1338"/>
        <v/>
      </c>
      <c r="BT270" s="55" t="str">
        <f t="shared" si="1338"/>
        <v/>
      </c>
      <c r="BU270" s="55" t="str">
        <f t="shared" si="1338"/>
        <v/>
      </c>
      <c r="BV270" s="55" t="str">
        <f t="shared" si="1338"/>
        <v/>
      </c>
      <c r="BW270" s="55" t="str">
        <f t="shared" ref="BW270:CO270" si="1339">IFERROR(IF($Y$2="DAILY",BV270+1,""),"")</f>
        <v/>
      </c>
      <c r="BX270" s="55" t="str">
        <f t="shared" si="1339"/>
        <v/>
      </c>
      <c r="BY270" s="55" t="str">
        <f t="shared" si="1339"/>
        <v/>
      </c>
      <c r="BZ270" s="55" t="str">
        <f t="shared" si="1339"/>
        <v/>
      </c>
      <c r="CA270" s="55" t="str">
        <f t="shared" si="1339"/>
        <v/>
      </c>
      <c r="CB270" s="55" t="str">
        <f t="shared" si="1339"/>
        <v/>
      </c>
      <c r="CC270" s="55" t="str">
        <f t="shared" si="1339"/>
        <v/>
      </c>
      <c r="CD270" s="55" t="str">
        <f t="shared" si="1339"/>
        <v/>
      </c>
      <c r="CE270" s="55" t="str">
        <f t="shared" si="1339"/>
        <v/>
      </c>
      <c r="CF270" s="55" t="str">
        <f t="shared" si="1339"/>
        <v/>
      </c>
      <c r="CG270" s="55" t="str">
        <f t="shared" si="1339"/>
        <v/>
      </c>
      <c r="CH270" s="55" t="str">
        <f t="shared" si="1339"/>
        <v/>
      </c>
      <c r="CI270" s="55" t="str">
        <f t="shared" si="1339"/>
        <v/>
      </c>
      <c r="CJ270" s="55" t="str">
        <f t="shared" si="1339"/>
        <v/>
      </c>
      <c r="CK270" s="55" t="str">
        <f t="shared" si="1339"/>
        <v/>
      </c>
      <c r="CL270" s="55" t="str">
        <f t="shared" si="1339"/>
        <v/>
      </c>
      <c r="CM270" s="55" t="str">
        <f t="shared" si="1339"/>
        <v/>
      </c>
      <c r="CN270" s="55" t="str">
        <f t="shared" si="1339"/>
        <v/>
      </c>
      <c r="CO270" s="55" t="str">
        <f t="shared" si="1339"/>
        <v/>
      </c>
      <c r="CP270" s="56" t="str">
        <f>IFERROR(IF($Y$2="DAILY",DATE(B270,1,1)-WEEKDAY(DATE(B270,1,1))+13*7,DATE(CR270,1,1)-WEEKDAY(DATE(CR270,1,1))+13*7),"")</f>
        <v/>
      </c>
      <c r="CQ270" s="3"/>
      <c r="CR270" s="3" t="str">
        <f>B62</f>
        <v/>
      </c>
    </row>
    <row r="271" spans="1:96" ht="21" customHeight="1" x14ac:dyDescent="0.25">
      <c r="A271" s="48"/>
      <c r="B271" s="61"/>
      <c r="C271" s="57">
        <f t="shared" ref="C271" si="1340">IF($Y$2="DAILY",2,"")</f>
        <v>2</v>
      </c>
      <c r="D271" s="54" t="str">
        <f t="shared" ref="D271:D273" si="1341">IFERROR(IF($Y$2="DAILY",CP270+1,""),"")</f>
        <v/>
      </c>
      <c r="E271" s="55" t="str">
        <f t="shared" ref="E271:BP271" si="1342">IFERROR(IF($Y$2="DAILY",D271+1,""),"")</f>
        <v/>
      </c>
      <c r="F271" s="55" t="str">
        <f t="shared" si="1342"/>
        <v/>
      </c>
      <c r="G271" s="55" t="str">
        <f t="shared" si="1342"/>
        <v/>
      </c>
      <c r="H271" s="55" t="str">
        <f t="shared" si="1342"/>
        <v/>
      </c>
      <c r="I271" s="55" t="str">
        <f t="shared" si="1342"/>
        <v/>
      </c>
      <c r="J271" s="55" t="str">
        <f t="shared" si="1342"/>
        <v/>
      </c>
      <c r="K271" s="55" t="str">
        <f t="shared" si="1342"/>
        <v/>
      </c>
      <c r="L271" s="55" t="str">
        <f t="shared" si="1342"/>
        <v/>
      </c>
      <c r="M271" s="55" t="str">
        <f t="shared" si="1342"/>
        <v/>
      </c>
      <c r="N271" s="55" t="str">
        <f t="shared" si="1342"/>
        <v/>
      </c>
      <c r="O271" s="55" t="str">
        <f t="shared" si="1342"/>
        <v/>
      </c>
      <c r="P271" s="55" t="str">
        <f t="shared" si="1342"/>
        <v/>
      </c>
      <c r="Q271" s="55" t="str">
        <f t="shared" si="1342"/>
        <v/>
      </c>
      <c r="R271" s="55" t="str">
        <f t="shared" si="1342"/>
        <v/>
      </c>
      <c r="S271" s="55" t="str">
        <f t="shared" si="1342"/>
        <v/>
      </c>
      <c r="T271" s="55" t="str">
        <f t="shared" si="1342"/>
        <v/>
      </c>
      <c r="U271" s="55" t="str">
        <f t="shared" si="1342"/>
        <v/>
      </c>
      <c r="V271" s="55" t="str">
        <f t="shared" si="1342"/>
        <v/>
      </c>
      <c r="W271" s="55" t="str">
        <f t="shared" si="1342"/>
        <v/>
      </c>
      <c r="X271" s="55" t="str">
        <f t="shared" si="1342"/>
        <v/>
      </c>
      <c r="Y271" s="55" t="str">
        <f t="shared" si="1342"/>
        <v/>
      </c>
      <c r="Z271" s="55" t="str">
        <f t="shared" si="1342"/>
        <v/>
      </c>
      <c r="AA271" s="55" t="str">
        <f t="shared" si="1342"/>
        <v/>
      </c>
      <c r="AB271" s="55" t="str">
        <f t="shared" si="1342"/>
        <v/>
      </c>
      <c r="AC271" s="55" t="str">
        <f t="shared" si="1342"/>
        <v/>
      </c>
      <c r="AD271" s="55" t="str">
        <f t="shared" si="1342"/>
        <v/>
      </c>
      <c r="AE271" s="55" t="str">
        <f t="shared" si="1342"/>
        <v/>
      </c>
      <c r="AF271" s="55" t="str">
        <f t="shared" si="1342"/>
        <v/>
      </c>
      <c r="AG271" s="55" t="str">
        <f t="shared" si="1342"/>
        <v/>
      </c>
      <c r="AH271" s="55" t="str">
        <f t="shared" si="1342"/>
        <v/>
      </c>
      <c r="AI271" s="55" t="str">
        <f t="shared" si="1342"/>
        <v/>
      </c>
      <c r="AJ271" s="55" t="str">
        <f t="shared" si="1342"/>
        <v/>
      </c>
      <c r="AK271" s="55" t="str">
        <f t="shared" si="1342"/>
        <v/>
      </c>
      <c r="AL271" s="55" t="str">
        <f t="shared" si="1342"/>
        <v/>
      </c>
      <c r="AM271" s="55" t="str">
        <f t="shared" si="1342"/>
        <v/>
      </c>
      <c r="AN271" s="55" t="str">
        <f t="shared" si="1342"/>
        <v/>
      </c>
      <c r="AO271" s="55" t="str">
        <f t="shared" si="1342"/>
        <v/>
      </c>
      <c r="AP271" s="55" t="str">
        <f t="shared" si="1342"/>
        <v/>
      </c>
      <c r="AQ271" s="55" t="str">
        <f t="shared" si="1342"/>
        <v/>
      </c>
      <c r="AR271" s="55" t="str">
        <f t="shared" si="1342"/>
        <v/>
      </c>
      <c r="AS271" s="55" t="str">
        <f t="shared" si="1342"/>
        <v/>
      </c>
      <c r="AT271" s="55" t="str">
        <f t="shared" si="1342"/>
        <v/>
      </c>
      <c r="AU271" s="55" t="str">
        <f t="shared" si="1342"/>
        <v/>
      </c>
      <c r="AV271" s="55" t="str">
        <f t="shared" si="1342"/>
        <v/>
      </c>
      <c r="AW271" s="55" t="str">
        <f t="shared" si="1342"/>
        <v/>
      </c>
      <c r="AX271" s="55" t="str">
        <f t="shared" si="1342"/>
        <v/>
      </c>
      <c r="AY271" s="55" t="str">
        <f t="shared" si="1342"/>
        <v/>
      </c>
      <c r="AZ271" s="55" t="str">
        <f t="shared" si="1342"/>
        <v/>
      </c>
      <c r="BA271" s="55" t="str">
        <f t="shared" si="1342"/>
        <v/>
      </c>
      <c r="BB271" s="55" t="str">
        <f t="shared" si="1342"/>
        <v/>
      </c>
      <c r="BC271" s="55" t="str">
        <f t="shared" si="1342"/>
        <v/>
      </c>
      <c r="BD271" s="55" t="str">
        <f t="shared" si="1342"/>
        <v/>
      </c>
      <c r="BE271" s="55" t="str">
        <f t="shared" si="1342"/>
        <v/>
      </c>
      <c r="BF271" s="55" t="str">
        <f t="shared" si="1342"/>
        <v/>
      </c>
      <c r="BG271" s="55" t="str">
        <f t="shared" si="1342"/>
        <v/>
      </c>
      <c r="BH271" s="55" t="str">
        <f t="shared" si="1342"/>
        <v/>
      </c>
      <c r="BI271" s="55" t="str">
        <f t="shared" si="1342"/>
        <v/>
      </c>
      <c r="BJ271" s="55" t="str">
        <f t="shared" si="1342"/>
        <v/>
      </c>
      <c r="BK271" s="55" t="str">
        <f t="shared" si="1342"/>
        <v/>
      </c>
      <c r="BL271" s="55" t="str">
        <f t="shared" si="1342"/>
        <v/>
      </c>
      <c r="BM271" s="55" t="str">
        <f t="shared" si="1342"/>
        <v/>
      </c>
      <c r="BN271" s="55" t="str">
        <f t="shared" si="1342"/>
        <v/>
      </c>
      <c r="BO271" s="55" t="str">
        <f t="shared" si="1342"/>
        <v/>
      </c>
      <c r="BP271" s="55" t="str">
        <f t="shared" si="1342"/>
        <v/>
      </c>
      <c r="BQ271" s="55" t="str">
        <f t="shared" ref="BQ271:CO271" si="1343">IFERROR(IF($Y$2="DAILY",BP271+1,""),"")</f>
        <v/>
      </c>
      <c r="BR271" s="55" t="str">
        <f t="shared" si="1343"/>
        <v/>
      </c>
      <c r="BS271" s="55" t="str">
        <f t="shared" si="1343"/>
        <v/>
      </c>
      <c r="BT271" s="55" t="str">
        <f t="shared" si="1343"/>
        <v/>
      </c>
      <c r="BU271" s="55" t="str">
        <f t="shared" si="1343"/>
        <v/>
      </c>
      <c r="BV271" s="55" t="str">
        <f t="shared" si="1343"/>
        <v/>
      </c>
      <c r="BW271" s="55" t="str">
        <f t="shared" si="1343"/>
        <v/>
      </c>
      <c r="BX271" s="55" t="str">
        <f t="shared" si="1343"/>
        <v/>
      </c>
      <c r="BY271" s="55" t="str">
        <f t="shared" si="1343"/>
        <v/>
      </c>
      <c r="BZ271" s="55" t="str">
        <f t="shared" si="1343"/>
        <v/>
      </c>
      <c r="CA271" s="55" t="str">
        <f t="shared" si="1343"/>
        <v/>
      </c>
      <c r="CB271" s="55" t="str">
        <f t="shared" si="1343"/>
        <v/>
      </c>
      <c r="CC271" s="55" t="str">
        <f t="shared" si="1343"/>
        <v/>
      </c>
      <c r="CD271" s="55" t="str">
        <f t="shared" si="1343"/>
        <v/>
      </c>
      <c r="CE271" s="55" t="str">
        <f t="shared" si="1343"/>
        <v/>
      </c>
      <c r="CF271" s="55" t="str">
        <f t="shared" si="1343"/>
        <v/>
      </c>
      <c r="CG271" s="55" t="str">
        <f t="shared" si="1343"/>
        <v/>
      </c>
      <c r="CH271" s="55" t="str">
        <f t="shared" si="1343"/>
        <v/>
      </c>
      <c r="CI271" s="55" t="str">
        <f t="shared" si="1343"/>
        <v/>
      </c>
      <c r="CJ271" s="55" t="str">
        <f t="shared" si="1343"/>
        <v/>
      </c>
      <c r="CK271" s="55" t="str">
        <f t="shared" si="1343"/>
        <v/>
      </c>
      <c r="CL271" s="55" t="str">
        <f t="shared" si="1343"/>
        <v/>
      </c>
      <c r="CM271" s="55" t="str">
        <f t="shared" si="1343"/>
        <v/>
      </c>
      <c r="CN271" s="55" t="str">
        <f t="shared" si="1343"/>
        <v/>
      </c>
      <c r="CO271" s="55" t="str">
        <f t="shared" si="1343"/>
        <v/>
      </c>
      <c r="CP271" s="56" t="str">
        <f>IFERROR(IF($Y$2="DAILY",DATE(B270,1,1)-WEEKDAY(DATE(B270,1,1))+26*7,DATE(CR271,1,1)-WEEKDAY(DATE(CR271,1,1))+26*7),"")</f>
        <v/>
      </c>
      <c r="CQ271" s="3"/>
      <c r="CR271" s="3" t="str">
        <f>B62</f>
        <v/>
      </c>
    </row>
    <row r="272" spans="1:96" ht="21" customHeight="1" x14ac:dyDescent="0.25">
      <c r="A272" s="48"/>
      <c r="B272" s="49"/>
      <c r="C272" s="57">
        <f t="shared" ref="C272" si="1344">IF($Y$2="DAILY",3,"")</f>
        <v>3</v>
      </c>
      <c r="D272" s="54" t="str">
        <f t="shared" si="1341"/>
        <v/>
      </c>
      <c r="E272" s="55" t="str">
        <f t="shared" ref="E272:BP272" si="1345">IFERROR(IF($Y$2="DAILY",D272+1,""),"")</f>
        <v/>
      </c>
      <c r="F272" s="55" t="str">
        <f t="shared" si="1345"/>
        <v/>
      </c>
      <c r="G272" s="55" t="str">
        <f t="shared" si="1345"/>
        <v/>
      </c>
      <c r="H272" s="55" t="str">
        <f t="shared" si="1345"/>
        <v/>
      </c>
      <c r="I272" s="55" t="str">
        <f t="shared" si="1345"/>
        <v/>
      </c>
      <c r="J272" s="55" t="str">
        <f t="shared" si="1345"/>
        <v/>
      </c>
      <c r="K272" s="55" t="str">
        <f t="shared" si="1345"/>
        <v/>
      </c>
      <c r="L272" s="55" t="str">
        <f t="shared" si="1345"/>
        <v/>
      </c>
      <c r="M272" s="55" t="str">
        <f t="shared" si="1345"/>
        <v/>
      </c>
      <c r="N272" s="55" t="str">
        <f t="shared" si="1345"/>
        <v/>
      </c>
      <c r="O272" s="55" t="str">
        <f t="shared" si="1345"/>
        <v/>
      </c>
      <c r="P272" s="55" t="str">
        <f t="shared" si="1345"/>
        <v/>
      </c>
      <c r="Q272" s="55" t="str">
        <f t="shared" si="1345"/>
        <v/>
      </c>
      <c r="R272" s="55" t="str">
        <f t="shared" si="1345"/>
        <v/>
      </c>
      <c r="S272" s="55" t="str">
        <f t="shared" si="1345"/>
        <v/>
      </c>
      <c r="T272" s="55" t="str">
        <f t="shared" si="1345"/>
        <v/>
      </c>
      <c r="U272" s="55" t="str">
        <f t="shared" si="1345"/>
        <v/>
      </c>
      <c r="V272" s="55" t="str">
        <f t="shared" si="1345"/>
        <v/>
      </c>
      <c r="W272" s="55" t="str">
        <f t="shared" si="1345"/>
        <v/>
      </c>
      <c r="X272" s="55" t="str">
        <f t="shared" si="1345"/>
        <v/>
      </c>
      <c r="Y272" s="55" t="str">
        <f t="shared" si="1345"/>
        <v/>
      </c>
      <c r="Z272" s="55" t="str">
        <f t="shared" si="1345"/>
        <v/>
      </c>
      <c r="AA272" s="55" t="str">
        <f t="shared" si="1345"/>
        <v/>
      </c>
      <c r="AB272" s="55" t="str">
        <f t="shared" si="1345"/>
        <v/>
      </c>
      <c r="AC272" s="55" t="str">
        <f t="shared" si="1345"/>
        <v/>
      </c>
      <c r="AD272" s="55" t="str">
        <f t="shared" si="1345"/>
        <v/>
      </c>
      <c r="AE272" s="55" t="str">
        <f t="shared" si="1345"/>
        <v/>
      </c>
      <c r="AF272" s="55" t="str">
        <f t="shared" si="1345"/>
        <v/>
      </c>
      <c r="AG272" s="55" t="str">
        <f t="shared" si="1345"/>
        <v/>
      </c>
      <c r="AH272" s="55" t="str">
        <f t="shared" si="1345"/>
        <v/>
      </c>
      <c r="AI272" s="55" t="str">
        <f t="shared" si="1345"/>
        <v/>
      </c>
      <c r="AJ272" s="55" t="str">
        <f t="shared" si="1345"/>
        <v/>
      </c>
      <c r="AK272" s="55" t="str">
        <f t="shared" si="1345"/>
        <v/>
      </c>
      <c r="AL272" s="55" t="str">
        <f t="shared" si="1345"/>
        <v/>
      </c>
      <c r="AM272" s="55" t="str">
        <f t="shared" si="1345"/>
        <v/>
      </c>
      <c r="AN272" s="55" t="str">
        <f t="shared" si="1345"/>
        <v/>
      </c>
      <c r="AO272" s="55" t="str">
        <f t="shared" si="1345"/>
        <v/>
      </c>
      <c r="AP272" s="55" t="str">
        <f t="shared" si="1345"/>
        <v/>
      </c>
      <c r="AQ272" s="55" t="str">
        <f t="shared" si="1345"/>
        <v/>
      </c>
      <c r="AR272" s="55" t="str">
        <f t="shared" si="1345"/>
        <v/>
      </c>
      <c r="AS272" s="55" t="str">
        <f t="shared" si="1345"/>
        <v/>
      </c>
      <c r="AT272" s="55" t="str">
        <f t="shared" si="1345"/>
        <v/>
      </c>
      <c r="AU272" s="55" t="str">
        <f t="shared" si="1345"/>
        <v/>
      </c>
      <c r="AV272" s="55" t="str">
        <f t="shared" si="1345"/>
        <v/>
      </c>
      <c r="AW272" s="55" t="str">
        <f t="shared" si="1345"/>
        <v/>
      </c>
      <c r="AX272" s="55" t="str">
        <f t="shared" si="1345"/>
        <v/>
      </c>
      <c r="AY272" s="55" t="str">
        <f t="shared" si="1345"/>
        <v/>
      </c>
      <c r="AZ272" s="55" t="str">
        <f t="shared" si="1345"/>
        <v/>
      </c>
      <c r="BA272" s="55" t="str">
        <f t="shared" si="1345"/>
        <v/>
      </c>
      <c r="BB272" s="55" t="str">
        <f t="shared" si="1345"/>
        <v/>
      </c>
      <c r="BC272" s="55" t="str">
        <f t="shared" si="1345"/>
        <v/>
      </c>
      <c r="BD272" s="55" t="str">
        <f t="shared" si="1345"/>
        <v/>
      </c>
      <c r="BE272" s="55" t="str">
        <f t="shared" si="1345"/>
        <v/>
      </c>
      <c r="BF272" s="55" t="str">
        <f t="shared" si="1345"/>
        <v/>
      </c>
      <c r="BG272" s="55" t="str">
        <f t="shared" si="1345"/>
        <v/>
      </c>
      <c r="BH272" s="55" t="str">
        <f t="shared" si="1345"/>
        <v/>
      </c>
      <c r="BI272" s="55" t="str">
        <f t="shared" si="1345"/>
        <v/>
      </c>
      <c r="BJ272" s="55" t="str">
        <f t="shared" si="1345"/>
        <v/>
      </c>
      <c r="BK272" s="55" t="str">
        <f t="shared" si="1345"/>
        <v/>
      </c>
      <c r="BL272" s="55" t="str">
        <f t="shared" si="1345"/>
        <v/>
      </c>
      <c r="BM272" s="55" t="str">
        <f t="shared" si="1345"/>
        <v/>
      </c>
      <c r="BN272" s="55" t="str">
        <f t="shared" si="1345"/>
        <v/>
      </c>
      <c r="BO272" s="55" t="str">
        <f t="shared" si="1345"/>
        <v/>
      </c>
      <c r="BP272" s="55" t="str">
        <f t="shared" si="1345"/>
        <v/>
      </c>
      <c r="BQ272" s="55" t="str">
        <f t="shared" ref="BQ272:CO272" si="1346">IFERROR(IF($Y$2="DAILY",BP272+1,""),"")</f>
        <v/>
      </c>
      <c r="BR272" s="55" t="str">
        <f t="shared" si="1346"/>
        <v/>
      </c>
      <c r="BS272" s="55" t="str">
        <f t="shared" si="1346"/>
        <v/>
      </c>
      <c r="BT272" s="55" t="str">
        <f t="shared" si="1346"/>
        <v/>
      </c>
      <c r="BU272" s="55" t="str">
        <f t="shared" si="1346"/>
        <v/>
      </c>
      <c r="BV272" s="55" t="str">
        <f t="shared" si="1346"/>
        <v/>
      </c>
      <c r="BW272" s="55" t="str">
        <f t="shared" si="1346"/>
        <v/>
      </c>
      <c r="BX272" s="55" t="str">
        <f t="shared" si="1346"/>
        <v/>
      </c>
      <c r="BY272" s="55" t="str">
        <f t="shared" si="1346"/>
        <v/>
      </c>
      <c r="BZ272" s="55" t="str">
        <f t="shared" si="1346"/>
        <v/>
      </c>
      <c r="CA272" s="55" t="str">
        <f t="shared" si="1346"/>
        <v/>
      </c>
      <c r="CB272" s="55" t="str">
        <f t="shared" si="1346"/>
        <v/>
      </c>
      <c r="CC272" s="55" t="str">
        <f t="shared" si="1346"/>
        <v/>
      </c>
      <c r="CD272" s="55" t="str">
        <f t="shared" si="1346"/>
        <v/>
      </c>
      <c r="CE272" s="55" t="str">
        <f t="shared" si="1346"/>
        <v/>
      </c>
      <c r="CF272" s="55" t="str">
        <f t="shared" si="1346"/>
        <v/>
      </c>
      <c r="CG272" s="55" t="str">
        <f t="shared" si="1346"/>
        <v/>
      </c>
      <c r="CH272" s="55" t="str">
        <f t="shared" si="1346"/>
        <v/>
      </c>
      <c r="CI272" s="55" t="str">
        <f t="shared" si="1346"/>
        <v/>
      </c>
      <c r="CJ272" s="55" t="str">
        <f t="shared" si="1346"/>
        <v/>
      </c>
      <c r="CK272" s="55" t="str">
        <f t="shared" si="1346"/>
        <v/>
      </c>
      <c r="CL272" s="55" t="str">
        <f t="shared" si="1346"/>
        <v/>
      </c>
      <c r="CM272" s="55" t="str">
        <f t="shared" si="1346"/>
        <v/>
      </c>
      <c r="CN272" s="55" t="str">
        <f t="shared" si="1346"/>
        <v/>
      </c>
      <c r="CO272" s="55" t="str">
        <f t="shared" si="1346"/>
        <v/>
      </c>
      <c r="CP272" s="56" t="str">
        <f>IFERROR(IF($Y$2="DAILY",DATE(B270,1,1)-WEEKDAY(DATE(B270,1,1))+39*7,DATE(CR272,1,1)-WEEKDAY(DATE(CR272,1,1))+39*7),"")</f>
        <v/>
      </c>
      <c r="CQ272" s="3"/>
      <c r="CR272" s="3" t="str">
        <f>B62</f>
        <v/>
      </c>
    </row>
    <row r="273" spans="1:96" ht="21" customHeight="1" x14ac:dyDescent="0.25">
      <c r="A273" s="48"/>
      <c r="B273" s="49"/>
      <c r="C273" s="57">
        <f t="shared" ref="C273" si="1347">IF($Y$2="DAILY",4,"")</f>
        <v>4</v>
      </c>
      <c r="D273" s="54" t="str">
        <f t="shared" si="1341"/>
        <v/>
      </c>
      <c r="E273" s="55" t="str">
        <f t="shared" ref="E273:BP273" si="1348">IFERROR(IF($Y$2="DAILY",D273+1,""),"")</f>
        <v/>
      </c>
      <c r="F273" s="55" t="str">
        <f t="shared" si="1348"/>
        <v/>
      </c>
      <c r="G273" s="55" t="str">
        <f t="shared" si="1348"/>
        <v/>
      </c>
      <c r="H273" s="55" t="str">
        <f t="shared" si="1348"/>
        <v/>
      </c>
      <c r="I273" s="55" t="str">
        <f t="shared" si="1348"/>
        <v/>
      </c>
      <c r="J273" s="55" t="str">
        <f t="shared" si="1348"/>
        <v/>
      </c>
      <c r="K273" s="55" t="str">
        <f t="shared" si="1348"/>
        <v/>
      </c>
      <c r="L273" s="55" t="str">
        <f t="shared" si="1348"/>
        <v/>
      </c>
      <c r="M273" s="55" t="str">
        <f t="shared" si="1348"/>
        <v/>
      </c>
      <c r="N273" s="55" t="str">
        <f t="shared" si="1348"/>
        <v/>
      </c>
      <c r="O273" s="55" t="str">
        <f t="shared" si="1348"/>
        <v/>
      </c>
      <c r="P273" s="55" t="str">
        <f t="shared" si="1348"/>
        <v/>
      </c>
      <c r="Q273" s="55" t="str">
        <f t="shared" si="1348"/>
        <v/>
      </c>
      <c r="R273" s="55" t="str">
        <f t="shared" si="1348"/>
        <v/>
      </c>
      <c r="S273" s="55" t="str">
        <f t="shared" si="1348"/>
        <v/>
      </c>
      <c r="T273" s="55" t="str">
        <f t="shared" si="1348"/>
        <v/>
      </c>
      <c r="U273" s="55" t="str">
        <f t="shared" si="1348"/>
        <v/>
      </c>
      <c r="V273" s="55" t="str">
        <f t="shared" si="1348"/>
        <v/>
      </c>
      <c r="W273" s="55" t="str">
        <f t="shared" si="1348"/>
        <v/>
      </c>
      <c r="X273" s="55" t="str">
        <f t="shared" si="1348"/>
        <v/>
      </c>
      <c r="Y273" s="55" t="str">
        <f t="shared" si="1348"/>
        <v/>
      </c>
      <c r="Z273" s="55" t="str">
        <f t="shared" si="1348"/>
        <v/>
      </c>
      <c r="AA273" s="55" t="str">
        <f t="shared" si="1348"/>
        <v/>
      </c>
      <c r="AB273" s="55" t="str">
        <f t="shared" si="1348"/>
        <v/>
      </c>
      <c r="AC273" s="55" t="str">
        <f t="shared" si="1348"/>
        <v/>
      </c>
      <c r="AD273" s="55" t="str">
        <f t="shared" si="1348"/>
        <v/>
      </c>
      <c r="AE273" s="55" t="str">
        <f t="shared" si="1348"/>
        <v/>
      </c>
      <c r="AF273" s="55" t="str">
        <f t="shared" si="1348"/>
        <v/>
      </c>
      <c r="AG273" s="55" t="str">
        <f t="shared" si="1348"/>
        <v/>
      </c>
      <c r="AH273" s="55" t="str">
        <f t="shared" si="1348"/>
        <v/>
      </c>
      <c r="AI273" s="55" t="str">
        <f t="shared" si="1348"/>
        <v/>
      </c>
      <c r="AJ273" s="55" t="str">
        <f t="shared" si="1348"/>
        <v/>
      </c>
      <c r="AK273" s="55" t="str">
        <f t="shared" si="1348"/>
        <v/>
      </c>
      <c r="AL273" s="55" t="str">
        <f t="shared" si="1348"/>
        <v/>
      </c>
      <c r="AM273" s="55" t="str">
        <f t="shared" si="1348"/>
        <v/>
      </c>
      <c r="AN273" s="55" t="str">
        <f t="shared" si="1348"/>
        <v/>
      </c>
      <c r="AO273" s="55" t="str">
        <f t="shared" si="1348"/>
        <v/>
      </c>
      <c r="AP273" s="55" t="str">
        <f t="shared" si="1348"/>
        <v/>
      </c>
      <c r="AQ273" s="55" t="str">
        <f t="shared" si="1348"/>
        <v/>
      </c>
      <c r="AR273" s="55" t="str">
        <f t="shared" si="1348"/>
        <v/>
      </c>
      <c r="AS273" s="55" t="str">
        <f t="shared" si="1348"/>
        <v/>
      </c>
      <c r="AT273" s="55" t="str">
        <f t="shared" si="1348"/>
        <v/>
      </c>
      <c r="AU273" s="55" t="str">
        <f t="shared" si="1348"/>
        <v/>
      </c>
      <c r="AV273" s="55" t="str">
        <f t="shared" si="1348"/>
        <v/>
      </c>
      <c r="AW273" s="55" t="str">
        <f t="shared" si="1348"/>
        <v/>
      </c>
      <c r="AX273" s="55" t="str">
        <f t="shared" si="1348"/>
        <v/>
      </c>
      <c r="AY273" s="55" t="str">
        <f t="shared" si="1348"/>
        <v/>
      </c>
      <c r="AZ273" s="55" t="str">
        <f t="shared" si="1348"/>
        <v/>
      </c>
      <c r="BA273" s="55" t="str">
        <f t="shared" si="1348"/>
        <v/>
      </c>
      <c r="BB273" s="55" t="str">
        <f t="shared" si="1348"/>
        <v/>
      </c>
      <c r="BC273" s="55" t="str">
        <f t="shared" si="1348"/>
        <v/>
      </c>
      <c r="BD273" s="55" t="str">
        <f t="shared" si="1348"/>
        <v/>
      </c>
      <c r="BE273" s="55" t="str">
        <f t="shared" si="1348"/>
        <v/>
      </c>
      <c r="BF273" s="55" t="str">
        <f t="shared" si="1348"/>
        <v/>
      </c>
      <c r="BG273" s="55" t="str">
        <f t="shared" si="1348"/>
        <v/>
      </c>
      <c r="BH273" s="55" t="str">
        <f t="shared" si="1348"/>
        <v/>
      </c>
      <c r="BI273" s="55" t="str">
        <f t="shared" si="1348"/>
        <v/>
      </c>
      <c r="BJ273" s="55" t="str">
        <f t="shared" si="1348"/>
        <v/>
      </c>
      <c r="BK273" s="55" t="str">
        <f t="shared" si="1348"/>
        <v/>
      </c>
      <c r="BL273" s="55" t="str">
        <f t="shared" si="1348"/>
        <v/>
      </c>
      <c r="BM273" s="55" t="str">
        <f t="shared" si="1348"/>
        <v/>
      </c>
      <c r="BN273" s="55" t="str">
        <f t="shared" si="1348"/>
        <v/>
      </c>
      <c r="BO273" s="55" t="str">
        <f t="shared" si="1348"/>
        <v/>
      </c>
      <c r="BP273" s="55" t="str">
        <f t="shared" si="1348"/>
        <v/>
      </c>
      <c r="BQ273" s="55" t="str">
        <f t="shared" ref="BQ273:CO273" si="1349">IFERROR(IF($Y$2="DAILY",BP273+1,""),"")</f>
        <v/>
      </c>
      <c r="BR273" s="55" t="str">
        <f t="shared" si="1349"/>
        <v/>
      </c>
      <c r="BS273" s="55" t="str">
        <f t="shared" si="1349"/>
        <v/>
      </c>
      <c r="BT273" s="55" t="str">
        <f t="shared" si="1349"/>
        <v/>
      </c>
      <c r="BU273" s="55" t="str">
        <f t="shared" si="1349"/>
        <v/>
      </c>
      <c r="BV273" s="55" t="str">
        <f t="shared" si="1349"/>
        <v/>
      </c>
      <c r="BW273" s="55" t="str">
        <f t="shared" si="1349"/>
        <v/>
      </c>
      <c r="BX273" s="55" t="str">
        <f t="shared" si="1349"/>
        <v/>
      </c>
      <c r="BY273" s="55" t="str">
        <f t="shared" si="1349"/>
        <v/>
      </c>
      <c r="BZ273" s="55" t="str">
        <f t="shared" si="1349"/>
        <v/>
      </c>
      <c r="CA273" s="55" t="str">
        <f t="shared" si="1349"/>
        <v/>
      </c>
      <c r="CB273" s="55" t="str">
        <f t="shared" si="1349"/>
        <v/>
      </c>
      <c r="CC273" s="55" t="str">
        <f t="shared" si="1349"/>
        <v/>
      </c>
      <c r="CD273" s="55" t="str">
        <f t="shared" si="1349"/>
        <v/>
      </c>
      <c r="CE273" s="55" t="str">
        <f t="shared" si="1349"/>
        <v/>
      </c>
      <c r="CF273" s="55" t="str">
        <f t="shared" si="1349"/>
        <v/>
      </c>
      <c r="CG273" s="55" t="str">
        <f t="shared" si="1349"/>
        <v/>
      </c>
      <c r="CH273" s="55" t="str">
        <f t="shared" si="1349"/>
        <v/>
      </c>
      <c r="CI273" s="55" t="str">
        <f t="shared" si="1349"/>
        <v/>
      </c>
      <c r="CJ273" s="55" t="str">
        <f t="shared" si="1349"/>
        <v/>
      </c>
      <c r="CK273" s="55" t="str">
        <f t="shared" si="1349"/>
        <v/>
      </c>
      <c r="CL273" s="55" t="str">
        <f t="shared" si="1349"/>
        <v/>
      </c>
      <c r="CM273" s="55" t="str">
        <f t="shared" si="1349"/>
        <v/>
      </c>
      <c r="CN273" s="55" t="str">
        <f t="shared" si="1349"/>
        <v/>
      </c>
      <c r="CO273" s="55" t="str">
        <f t="shared" si="1349"/>
        <v/>
      </c>
      <c r="CP273" s="56" t="str">
        <f>IFERROR(IF($Y$2="DAILY",DATE(B270,1,1)-WEEKDAY(DATE(B270,1,1))+52*7,DATE(CR273,1,1)-WEEKDAY(DATE(CR273,1,1))+52*7),"")</f>
        <v/>
      </c>
      <c r="CQ273" s="3"/>
      <c r="CR273" s="3" t="str">
        <f>B62</f>
        <v/>
      </c>
    </row>
    <row r="274" spans="1:96" ht="21" customHeight="1" x14ac:dyDescent="0.25">
      <c r="A274" s="48"/>
      <c r="B274" s="49"/>
      <c r="C274" s="58"/>
      <c r="D274" s="54" t="str">
        <f>IFERROR(IF($Y$2="DAILY",IF(AND(MONTH(DATE(B270,2,29))=2,WEEKDAY(DATE(B270,1,1))=7),DATE(B270,12,24),""),""),"")</f>
        <v/>
      </c>
      <c r="E274" s="55" t="str">
        <f>IFERROR(IF($Y$2="DAILY",IF(AND(MONTH(DATE(B270,2,29))=2,WEEKDAY(DATE(B270,1,1))=7),DATE(B270,12,25),""),""),"")</f>
        <v/>
      </c>
      <c r="F274" s="55" t="str">
        <f>IFERROR(IF($Y$2="DAILY",IF(AND(MONTH(DATE(B270,2,29))=2,WEEKDAY(DATE(B270,1,1))=7),DATE(B270,12,26),""),""),"")</f>
        <v/>
      </c>
      <c r="G274" s="55" t="str">
        <f>IFERROR(IF($Y$2="DAILY",IF(AND(MONTH(DATE(B270,2,29))=2,WEEKDAY(DATE(B270,1,1))=7),DATE(B270,12,27),""),""),"")</f>
        <v/>
      </c>
      <c r="H274" s="55" t="str">
        <f>IFERROR(IF($Y$2="DAILY",IF(AND(MONTH(DATE(B270,2,29))=2,WEEKDAY(DATE(B270,1,1))=7),DATE(B270,12,28),""),""),"")</f>
        <v/>
      </c>
      <c r="I274" s="55" t="str">
        <f>IFERROR(IF($Y$2="DAILY",IF(AND(MONTH(DATE(B270,2,29))=2,WEEKDAY(DATE(B270,1,1))=7),DATE(B270,12,29),""),""),"")</f>
        <v/>
      </c>
      <c r="J274" s="55" t="str">
        <f>IFERROR(IF($Y$2="DAILY",IF(AND(MONTH(DATE(B270,2,29))=2,WEEKDAY(DATE(B270,1,1))=7),DATE(B270,12,30),""),""),"")</f>
        <v/>
      </c>
      <c r="K274" s="55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  <c r="CG274" s="62"/>
      <c r="CH274" s="62"/>
      <c r="CI274" s="62"/>
      <c r="CJ274" s="62"/>
      <c r="CK274" s="62"/>
      <c r="CL274" s="62"/>
      <c r="CM274" s="62"/>
      <c r="CN274" s="62"/>
      <c r="CO274" s="62"/>
      <c r="CP274" s="56"/>
      <c r="CQ274" s="3"/>
      <c r="CR274" s="3" t="str">
        <f>B62</f>
        <v/>
      </c>
    </row>
    <row r="275" spans="1:96" ht="21" customHeight="1" x14ac:dyDescent="0.25">
      <c r="A275" s="48" t="str">
        <f>IFERROR(IF($Y$2="DAILY","52-53",""),"")</f>
        <v>52-53</v>
      </c>
      <c r="B275" s="49" t="str">
        <f>IFERROR(IF($Y$2="DAILY",$B$10+53,""),"")</f>
        <v/>
      </c>
      <c r="C275" s="57">
        <f t="shared" ref="C275" si="1350">IF($Y$2="DAILY",1,"")</f>
        <v>1</v>
      </c>
      <c r="D275" s="54" t="str">
        <f>IFERROR(IF($Y$2="DAILY",DATE(B275,1,1)-WEEKDAY(DATE(B275,1,1),1)+1,""),"")</f>
        <v/>
      </c>
      <c r="E275" s="55" t="str">
        <f>IFERROR(IF($Y$2="DAILY",DATE(B275,1,1)-WEEKDAY(DATE(B275,1,1),1)+2,""),"")</f>
        <v/>
      </c>
      <c r="F275" s="55" t="str">
        <f>IFERROR(IF($Y$2="DAILY",DATE(B275,1,1)-WEEKDAY(DATE(B275,1,1),1)+3,""),"")</f>
        <v/>
      </c>
      <c r="G275" s="55" t="str">
        <f>IFERROR(IF($Y$2="DAILY",DATE(B275,1,1)-WEEKDAY(DATE(B275,1,1),1)+4,""),"")</f>
        <v/>
      </c>
      <c r="H275" s="55" t="str">
        <f>IFERROR(IF($Y$2="DAILY",DATE(B275,1,1)-WEEKDAY(DATE(B275,1,1),1)+5,""),"")</f>
        <v/>
      </c>
      <c r="I275" s="55" t="str">
        <f>IFERROR(IF($Y$2="DAILY",DATE(B275,1,1)-WEEKDAY(DATE(B275,1,1),1)+6,""),"")</f>
        <v/>
      </c>
      <c r="J275" s="55" t="str">
        <f>IFERROR(IF($Y$2="DAILY",DATE(B275,1,1)-WEEKDAY(DATE(B275,1,1),1)+7,""),"")</f>
        <v/>
      </c>
      <c r="K275" s="55" t="str">
        <f t="shared" ref="K275:BV275" si="1351">IFERROR(IF($Y$2="DAILY",J275+1,""),"")</f>
        <v/>
      </c>
      <c r="L275" s="55" t="str">
        <f t="shared" si="1351"/>
        <v/>
      </c>
      <c r="M275" s="55" t="str">
        <f t="shared" si="1351"/>
        <v/>
      </c>
      <c r="N275" s="55" t="str">
        <f t="shared" si="1351"/>
        <v/>
      </c>
      <c r="O275" s="55" t="str">
        <f t="shared" si="1351"/>
        <v/>
      </c>
      <c r="P275" s="55" t="str">
        <f t="shared" si="1351"/>
        <v/>
      </c>
      <c r="Q275" s="55" t="str">
        <f t="shared" si="1351"/>
        <v/>
      </c>
      <c r="R275" s="55" t="str">
        <f t="shared" si="1351"/>
        <v/>
      </c>
      <c r="S275" s="55" t="str">
        <f t="shared" si="1351"/>
        <v/>
      </c>
      <c r="T275" s="55" t="str">
        <f t="shared" si="1351"/>
        <v/>
      </c>
      <c r="U275" s="55" t="str">
        <f t="shared" si="1351"/>
        <v/>
      </c>
      <c r="V275" s="55" t="str">
        <f t="shared" si="1351"/>
        <v/>
      </c>
      <c r="W275" s="55" t="str">
        <f t="shared" si="1351"/>
        <v/>
      </c>
      <c r="X275" s="55" t="str">
        <f t="shared" si="1351"/>
        <v/>
      </c>
      <c r="Y275" s="55" t="str">
        <f t="shared" si="1351"/>
        <v/>
      </c>
      <c r="Z275" s="55" t="str">
        <f t="shared" si="1351"/>
        <v/>
      </c>
      <c r="AA275" s="55" t="str">
        <f t="shared" si="1351"/>
        <v/>
      </c>
      <c r="AB275" s="55" t="str">
        <f t="shared" si="1351"/>
        <v/>
      </c>
      <c r="AC275" s="55" t="str">
        <f t="shared" si="1351"/>
        <v/>
      </c>
      <c r="AD275" s="55" t="str">
        <f t="shared" si="1351"/>
        <v/>
      </c>
      <c r="AE275" s="55" t="str">
        <f t="shared" si="1351"/>
        <v/>
      </c>
      <c r="AF275" s="55" t="str">
        <f t="shared" si="1351"/>
        <v/>
      </c>
      <c r="AG275" s="55" t="str">
        <f t="shared" si="1351"/>
        <v/>
      </c>
      <c r="AH275" s="55" t="str">
        <f t="shared" si="1351"/>
        <v/>
      </c>
      <c r="AI275" s="55" t="str">
        <f t="shared" si="1351"/>
        <v/>
      </c>
      <c r="AJ275" s="55" t="str">
        <f t="shared" si="1351"/>
        <v/>
      </c>
      <c r="AK275" s="55" t="str">
        <f t="shared" si="1351"/>
        <v/>
      </c>
      <c r="AL275" s="55" t="str">
        <f t="shared" si="1351"/>
        <v/>
      </c>
      <c r="AM275" s="55" t="str">
        <f t="shared" si="1351"/>
        <v/>
      </c>
      <c r="AN275" s="55" t="str">
        <f t="shared" si="1351"/>
        <v/>
      </c>
      <c r="AO275" s="55" t="str">
        <f t="shared" si="1351"/>
        <v/>
      </c>
      <c r="AP275" s="55" t="str">
        <f t="shared" si="1351"/>
        <v/>
      </c>
      <c r="AQ275" s="55" t="str">
        <f t="shared" si="1351"/>
        <v/>
      </c>
      <c r="AR275" s="55" t="str">
        <f t="shared" si="1351"/>
        <v/>
      </c>
      <c r="AS275" s="55" t="str">
        <f t="shared" si="1351"/>
        <v/>
      </c>
      <c r="AT275" s="55" t="str">
        <f t="shared" si="1351"/>
        <v/>
      </c>
      <c r="AU275" s="55" t="str">
        <f t="shared" si="1351"/>
        <v/>
      </c>
      <c r="AV275" s="55" t="str">
        <f t="shared" si="1351"/>
        <v/>
      </c>
      <c r="AW275" s="55" t="str">
        <f t="shared" si="1351"/>
        <v/>
      </c>
      <c r="AX275" s="55" t="str">
        <f t="shared" si="1351"/>
        <v/>
      </c>
      <c r="AY275" s="55" t="str">
        <f t="shared" si="1351"/>
        <v/>
      </c>
      <c r="AZ275" s="55" t="str">
        <f t="shared" si="1351"/>
        <v/>
      </c>
      <c r="BA275" s="55" t="str">
        <f t="shared" si="1351"/>
        <v/>
      </c>
      <c r="BB275" s="55" t="str">
        <f t="shared" si="1351"/>
        <v/>
      </c>
      <c r="BC275" s="55" t="str">
        <f t="shared" si="1351"/>
        <v/>
      </c>
      <c r="BD275" s="55" t="str">
        <f t="shared" si="1351"/>
        <v/>
      </c>
      <c r="BE275" s="55" t="str">
        <f t="shared" si="1351"/>
        <v/>
      </c>
      <c r="BF275" s="55" t="str">
        <f t="shared" si="1351"/>
        <v/>
      </c>
      <c r="BG275" s="55" t="str">
        <f t="shared" si="1351"/>
        <v/>
      </c>
      <c r="BH275" s="55" t="str">
        <f t="shared" si="1351"/>
        <v/>
      </c>
      <c r="BI275" s="55" t="str">
        <f t="shared" si="1351"/>
        <v/>
      </c>
      <c r="BJ275" s="55" t="str">
        <f t="shared" si="1351"/>
        <v/>
      </c>
      <c r="BK275" s="55" t="str">
        <f t="shared" si="1351"/>
        <v/>
      </c>
      <c r="BL275" s="55" t="str">
        <f t="shared" si="1351"/>
        <v/>
      </c>
      <c r="BM275" s="55" t="str">
        <f t="shared" si="1351"/>
        <v/>
      </c>
      <c r="BN275" s="55" t="str">
        <f t="shared" si="1351"/>
        <v/>
      </c>
      <c r="BO275" s="55" t="str">
        <f t="shared" si="1351"/>
        <v/>
      </c>
      <c r="BP275" s="55" t="str">
        <f t="shared" si="1351"/>
        <v/>
      </c>
      <c r="BQ275" s="55" t="str">
        <f t="shared" si="1351"/>
        <v/>
      </c>
      <c r="BR275" s="55" t="str">
        <f t="shared" si="1351"/>
        <v/>
      </c>
      <c r="BS275" s="55" t="str">
        <f t="shared" si="1351"/>
        <v/>
      </c>
      <c r="BT275" s="55" t="str">
        <f t="shared" si="1351"/>
        <v/>
      </c>
      <c r="BU275" s="55" t="str">
        <f t="shared" si="1351"/>
        <v/>
      </c>
      <c r="BV275" s="55" t="str">
        <f t="shared" si="1351"/>
        <v/>
      </c>
      <c r="BW275" s="55" t="str">
        <f t="shared" ref="BW275:CO275" si="1352">IFERROR(IF($Y$2="DAILY",BV275+1,""),"")</f>
        <v/>
      </c>
      <c r="BX275" s="55" t="str">
        <f t="shared" si="1352"/>
        <v/>
      </c>
      <c r="BY275" s="55" t="str">
        <f t="shared" si="1352"/>
        <v/>
      </c>
      <c r="BZ275" s="55" t="str">
        <f t="shared" si="1352"/>
        <v/>
      </c>
      <c r="CA275" s="55" t="str">
        <f t="shared" si="1352"/>
        <v/>
      </c>
      <c r="CB275" s="55" t="str">
        <f t="shared" si="1352"/>
        <v/>
      </c>
      <c r="CC275" s="55" t="str">
        <f t="shared" si="1352"/>
        <v/>
      </c>
      <c r="CD275" s="55" t="str">
        <f t="shared" si="1352"/>
        <v/>
      </c>
      <c r="CE275" s="55" t="str">
        <f t="shared" si="1352"/>
        <v/>
      </c>
      <c r="CF275" s="55" t="str">
        <f t="shared" si="1352"/>
        <v/>
      </c>
      <c r="CG275" s="55" t="str">
        <f t="shared" si="1352"/>
        <v/>
      </c>
      <c r="CH275" s="55" t="str">
        <f t="shared" si="1352"/>
        <v/>
      </c>
      <c r="CI275" s="55" t="str">
        <f t="shared" si="1352"/>
        <v/>
      </c>
      <c r="CJ275" s="55" t="str">
        <f t="shared" si="1352"/>
        <v/>
      </c>
      <c r="CK275" s="55" t="str">
        <f t="shared" si="1352"/>
        <v/>
      </c>
      <c r="CL275" s="55" t="str">
        <f t="shared" si="1352"/>
        <v/>
      </c>
      <c r="CM275" s="55" t="str">
        <f t="shared" si="1352"/>
        <v/>
      </c>
      <c r="CN275" s="55" t="str">
        <f t="shared" si="1352"/>
        <v/>
      </c>
      <c r="CO275" s="55" t="str">
        <f t="shared" si="1352"/>
        <v/>
      </c>
      <c r="CP275" s="56" t="str">
        <f>IFERROR(IF($Y$2="DAILY",DATE(B275,1,1)-WEEKDAY(DATE(B275,1,1))+13*7,DATE(CR275,1,1)-WEEKDAY(DATE(CR275,1,1))+13*7),"")</f>
        <v/>
      </c>
      <c r="CQ275" s="3"/>
      <c r="CR275" s="3" t="str">
        <f>B63</f>
        <v/>
      </c>
    </row>
    <row r="276" spans="1:96" ht="21" customHeight="1" x14ac:dyDescent="0.25">
      <c r="A276" s="48"/>
      <c r="B276" s="61"/>
      <c r="C276" s="57">
        <f t="shared" ref="C276" si="1353">IF($Y$2="DAILY",2,"")</f>
        <v>2</v>
      </c>
      <c r="D276" s="54" t="str">
        <f t="shared" ref="D276:D278" si="1354">IFERROR(IF($Y$2="DAILY",CP275+1,""),"")</f>
        <v/>
      </c>
      <c r="E276" s="55" t="str">
        <f t="shared" ref="E276:BP276" si="1355">IFERROR(IF($Y$2="DAILY",D276+1,""),"")</f>
        <v/>
      </c>
      <c r="F276" s="55" t="str">
        <f t="shared" si="1355"/>
        <v/>
      </c>
      <c r="G276" s="55" t="str">
        <f t="shared" si="1355"/>
        <v/>
      </c>
      <c r="H276" s="55" t="str">
        <f t="shared" si="1355"/>
        <v/>
      </c>
      <c r="I276" s="55" t="str">
        <f t="shared" si="1355"/>
        <v/>
      </c>
      <c r="J276" s="55" t="str">
        <f t="shared" si="1355"/>
        <v/>
      </c>
      <c r="K276" s="55" t="str">
        <f t="shared" si="1355"/>
        <v/>
      </c>
      <c r="L276" s="55" t="str">
        <f t="shared" si="1355"/>
        <v/>
      </c>
      <c r="M276" s="55" t="str">
        <f t="shared" si="1355"/>
        <v/>
      </c>
      <c r="N276" s="55" t="str">
        <f t="shared" si="1355"/>
        <v/>
      </c>
      <c r="O276" s="55" t="str">
        <f t="shared" si="1355"/>
        <v/>
      </c>
      <c r="P276" s="55" t="str">
        <f t="shared" si="1355"/>
        <v/>
      </c>
      <c r="Q276" s="55" t="str">
        <f t="shared" si="1355"/>
        <v/>
      </c>
      <c r="R276" s="55" t="str">
        <f t="shared" si="1355"/>
        <v/>
      </c>
      <c r="S276" s="55" t="str">
        <f t="shared" si="1355"/>
        <v/>
      </c>
      <c r="T276" s="55" t="str">
        <f t="shared" si="1355"/>
        <v/>
      </c>
      <c r="U276" s="55" t="str">
        <f t="shared" si="1355"/>
        <v/>
      </c>
      <c r="V276" s="55" t="str">
        <f t="shared" si="1355"/>
        <v/>
      </c>
      <c r="W276" s="55" t="str">
        <f t="shared" si="1355"/>
        <v/>
      </c>
      <c r="X276" s="55" t="str">
        <f t="shared" si="1355"/>
        <v/>
      </c>
      <c r="Y276" s="55" t="str">
        <f t="shared" si="1355"/>
        <v/>
      </c>
      <c r="Z276" s="55" t="str">
        <f t="shared" si="1355"/>
        <v/>
      </c>
      <c r="AA276" s="55" t="str">
        <f t="shared" si="1355"/>
        <v/>
      </c>
      <c r="AB276" s="55" t="str">
        <f t="shared" si="1355"/>
        <v/>
      </c>
      <c r="AC276" s="55" t="str">
        <f t="shared" si="1355"/>
        <v/>
      </c>
      <c r="AD276" s="55" t="str">
        <f t="shared" si="1355"/>
        <v/>
      </c>
      <c r="AE276" s="55" t="str">
        <f t="shared" si="1355"/>
        <v/>
      </c>
      <c r="AF276" s="55" t="str">
        <f t="shared" si="1355"/>
        <v/>
      </c>
      <c r="AG276" s="55" t="str">
        <f t="shared" si="1355"/>
        <v/>
      </c>
      <c r="AH276" s="55" t="str">
        <f t="shared" si="1355"/>
        <v/>
      </c>
      <c r="AI276" s="55" t="str">
        <f t="shared" si="1355"/>
        <v/>
      </c>
      <c r="AJ276" s="55" t="str">
        <f t="shared" si="1355"/>
        <v/>
      </c>
      <c r="AK276" s="55" t="str">
        <f t="shared" si="1355"/>
        <v/>
      </c>
      <c r="AL276" s="55" t="str">
        <f t="shared" si="1355"/>
        <v/>
      </c>
      <c r="AM276" s="55" t="str">
        <f t="shared" si="1355"/>
        <v/>
      </c>
      <c r="AN276" s="55" t="str">
        <f t="shared" si="1355"/>
        <v/>
      </c>
      <c r="AO276" s="55" t="str">
        <f t="shared" si="1355"/>
        <v/>
      </c>
      <c r="AP276" s="55" t="str">
        <f t="shared" si="1355"/>
        <v/>
      </c>
      <c r="AQ276" s="55" t="str">
        <f t="shared" si="1355"/>
        <v/>
      </c>
      <c r="AR276" s="55" t="str">
        <f t="shared" si="1355"/>
        <v/>
      </c>
      <c r="AS276" s="55" t="str">
        <f t="shared" si="1355"/>
        <v/>
      </c>
      <c r="AT276" s="55" t="str">
        <f t="shared" si="1355"/>
        <v/>
      </c>
      <c r="AU276" s="55" t="str">
        <f t="shared" si="1355"/>
        <v/>
      </c>
      <c r="AV276" s="55" t="str">
        <f t="shared" si="1355"/>
        <v/>
      </c>
      <c r="AW276" s="55" t="str">
        <f t="shared" si="1355"/>
        <v/>
      </c>
      <c r="AX276" s="55" t="str">
        <f t="shared" si="1355"/>
        <v/>
      </c>
      <c r="AY276" s="55" t="str">
        <f t="shared" si="1355"/>
        <v/>
      </c>
      <c r="AZ276" s="55" t="str">
        <f t="shared" si="1355"/>
        <v/>
      </c>
      <c r="BA276" s="55" t="str">
        <f t="shared" si="1355"/>
        <v/>
      </c>
      <c r="BB276" s="55" t="str">
        <f t="shared" si="1355"/>
        <v/>
      </c>
      <c r="BC276" s="55" t="str">
        <f t="shared" si="1355"/>
        <v/>
      </c>
      <c r="BD276" s="55" t="str">
        <f t="shared" si="1355"/>
        <v/>
      </c>
      <c r="BE276" s="55" t="str">
        <f t="shared" si="1355"/>
        <v/>
      </c>
      <c r="BF276" s="55" t="str">
        <f t="shared" si="1355"/>
        <v/>
      </c>
      <c r="BG276" s="55" t="str">
        <f t="shared" si="1355"/>
        <v/>
      </c>
      <c r="BH276" s="55" t="str">
        <f t="shared" si="1355"/>
        <v/>
      </c>
      <c r="BI276" s="55" t="str">
        <f t="shared" si="1355"/>
        <v/>
      </c>
      <c r="BJ276" s="55" t="str">
        <f t="shared" si="1355"/>
        <v/>
      </c>
      <c r="BK276" s="55" t="str">
        <f t="shared" si="1355"/>
        <v/>
      </c>
      <c r="BL276" s="55" t="str">
        <f t="shared" si="1355"/>
        <v/>
      </c>
      <c r="BM276" s="55" t="str">
        <f t="shared" si="1355"/>
        <v/>
      </c>
      <c r="BN276" s="55" t="str">
        <f t="shared" si="1355"/>
        <v/>
      </c>
      <c r="BO276" s="55" t="str">
        <f t="shared" si="1355"/>
        <v/>
      </c>
      <c r="BP276" s="55" t="str">
        <f t="shared" si="1355"/>
        <v/>
      </c>
      <c r="BQ276" s="55" t="str">
        <f t="shared" ref="BQ276:CO276" si="1356">IFERROR(IF($Y$2="DAILY",BP276+1,""),"")</f>
        <v/>
      </c>
      <c r="BR276" s="55" t="str">
        <f t="shared" si="1356"/>
        <v/>
      </c>
      <c r="BS276" s="55" t="str">
        <f t="shared" si="1356"/>
        <v/>
      </c>
      <c r="BT276" s="55" t="str">
        <f t="shared" si="1356"/>
        <v/>
      </c>
      <c r="BU276" s="55" t="str">
        <f t="shared" si="1356"/>
        <v/>
      </c>
      <c r="BV276" s="55" t="str">
        <f t="shared" si="1356"/>
        <v/>
      </c>
      <c r="BW276" s="55" t="str">
        <f t="shared" si="1356"/>
        <v/>
      </c>
      <c r="BX276" s="55" t="str">
        <f t="shared" si="1356"/>
        <v/>
      </c>
      <c r="BY276" s="55" t="str">
        <f t="shared" si="1356"/>
        <v/>
      </c>
      <c r="BZ276" s="55" t="str">
        <f t="shared" si="1356"/>
        <v/>
      </c>
      <c r="CA276" s="55" t="str">
        <f t="shared" si="1356"/>
        <v/>
      </c>
      <c r="CB276" s="55" t="str">
        <f t="shared" si="1356"/>
        <v/>
      </c>
      <c r="CC276" s="55" t="str">
        <f t="shared" si="1356"/>
        <v/>
      </c>
      <c r="CD276" s="55" t="str">
        <f t="shared" si="1356"/>
        <v/>
      </c>
      <c r="CE276" s="55" t="str">
        <f t="shared" si="1356"/>
        <v/>
      </c>
      <c r="CF276" s="55" t="str">
        <f t="shared" si="1356"/>
        <v/>
      </c>
      <c r="CG276" s="55" t="str">
        <f t="shared" si="1356"/>
        <v/>
      </c>
      <c r="CH276" s="55" t="str">
        <f t="shared" si="1356"/>
        <v/>
      </c>
      <c r="CI276" s="55" t="str">
        <f t="shared" si="1356"/>
        <v/>
      </c>
      <c r="CJ276" s="55" t="str">
        <f t="shared" si="1356"/>
        <v/>
      </c>
      <c r="CK276" s="55" t="str">
        <f t="shared" si="1356"/>
        <v/>
      </c>
      <c r="CL276" s="55" t="str">
        <f t="shared" si="1356"/>
        <v/>
      </c>
      <c r="CM276" s="55" t="str">
        <f t="shared" si="1356"/>
        <v/>
      </c>
      <c r="CN276" s="55" t="str">
        <f t="shared" si="1356"/>
        <v/>
      </c>
      <c r="CO276" s="55" t="str">
        <f t="shared" si="1356"/>
        <v/>
      </c>
      <c r="CP276" s="56" t="str">
        <f>IFERROR(IF($Y$2="DAILY",DATE(B275,1,1)-WEEKDAY(DATE(B275,1,1))+26*7,DATE(CR276,1,1)-WEEKDAY(DATE(CR276,1,1))+26*7),"")</f>
        <v/>
      </c>
      <c r="CQ276" s="3"/>
      <c r="CR276" s="3" t="str">
        <f>B63</f>
        <v/>
      </c>
    </row>
    <row r="277" spans="1:96" ht="21" customHeight="1" x14ac:dyDescent="0.25">
      <c r="A277" s="48"/>
      <c r="B277" s="49"/>
      <c r="C277" s="57">
        <f t="shared" ref="C277" si="1357">IF($Y$2="DAILY",3,"")</f>
        <v>3</v>
      </c>
      <c r="D277" s="54" t="str">
        <f t="shared" si="1354"/>
        <v/>
      </c>
      <c r="E277" s="55" t="str">
        <f t="shared" ref="E277:BP277" si="1358">IFERROR(IF($Y$2="DAILY",D277+1,""),"")</f>
        <v/>
      </c>
      <c r="F277" s="55" t="str">
        <f t="shared" si="1358"/>
        <v/>
      </c>
      <c r="G277" s="55" t="str">
        <f t="shared" si="1358"/>
        <v/>
      </c>
      <c r="H277" s="55" t="str">
        <f t="shared" si="1358"/>
        <v/>
      </c>
      <c r="I277" s="55" t="str">
        <f t="shared" si="1358"/>
        <v/>
      </c>
      <c r="J277" s="55" t="str">
        <f t="shared" si="1358"/>
        <v/>
      </c>
      <c r="K277" s="55" t="str">
        <f t="shared" si="1358"/>
        <v/>
      </c>
      <c r="L277" s="55" t="str">
        <f t="shared" si="1358"/>
        <v/>
      </c>
      <c r="M277" s="55" t="str">
        <f t="shared" si="1358"/>
        <v/>
      </c>
      <c r="N277" s="55" t="str">
        <f t="shared" si="1358"/>
        <v/>
      </c>
      <c r="O277" s="55" t="str">
        <f t="shared" si="1358"/>
        <v/>
      </c>
      <c r="P277" s="55" t="str">
        <f t="shared" si="1358"/>
        <v/>
      </c>
      <c r="Q277" s="55" t="str">
        <f t="shared" si="1358"/>
        <v/>
      </c>
      <c r="R277" s="55" t="str">
        <f t="shared" si="1358"/>
        <v/>
      </c>
      <c r="S277" s="55" t="str">
        <f t="shared" si="1358"/>
        <v/>
      </c>
      <c r="T277" s="55" t="str">
        <f t="shared" si="1358"/>
        <v/>
      </c>
      <c r="U277" s="55" t="str">
        <f t="shared" si="1358"/>
        <v/>
      </c>
      <c r="V277" s="55" t="str">
        <f t="shared" si="1358"/>
        <v/>
      </c>
      <c r="W277" s="55" t="str">
        <f t="shared" si="1358"/>
        <v/>
      </c>
      <c r="X277" s="55" t="str">
        <f t="shared" si="1358"/>
        <v/>
      </c>
      <c r="Y277" s="55" t="str">
        <f t="shared" si="1358"/>
        <v/>
      </c>
      <c r="Z277" s="55" t="str">
        <f t="shared" si="1358"/>
        <v/>
      </c>
      <c r="AA277" s="55" t="str">
        <f t="shared" si="1358"/>
        <v/>
      </c>
      <c r="AB277" s="55" t="str">
        <f t="shared" si="1358"/>
        <v/>
      </c>
      <c r="AC277" s="55" t="str">
        <f t="shared" si="1358"/>
        <v/>
      </c>
      <c r="AD277" s="55" t="str">
        <f t="shared" si="1358"/>
        <v/>
      </c>
      <c r="AE277" s="55" t="str">
        <f t="shared" si="1358"/>
        <v/>
      </c>
      <c r="AF277" s="55" t="str">
        <f t="shared" si="1358"/>
        <v/>
      </c>
      <c r="AG277" s="55" t="str">
        <f t="shared" si="1358"/>
        <v/>
      </c>
      <c r="AH277" s="55" t="str">
        <f t="shared" si="1358"/>
        <v/>
      </c>
      <c r="AI277" s="55" t="str">
        <f t="shared" si="1358"/>
        <v/>
      </c>
      <c r="AJ277" s="55" t="str">
        <f t="shared" si="1358"/>
        <v/>
      </c>
      <c r="AK277" s="55" t="str">
        <f t="shared" si="1358"/>
        <v/>
      </c>
      <c r="AL277" s="55" t="str">
        <f t="shared" si="1358"/>
        <v/>
      </c>
      <c r="AM277" s="55" t="str">
        <f t="shared" si="1358"/>
        <v/>
      </c>
      <c r="AN277" s="55" t="str">
        <f t="shared" si="1358"/>
        <v/>
      </c>
      <c r="AO277" s="55" t="str">
        <f t="shared" si="1358"/>
        <v/>
      </c>
      <c r="AP277" s="55" t="str">
        <f t="shared" si="1358"/>
        <v/>
      </c>
      <c r="AQ277" s="55" t="str">
        <f t="shared" si="1358"/>
        <v/>
      </c>
      <c r="AR277" s="55" t="str">
        <f t="shared" si="1358"/>
        <v/>
      </c>
      <c r="AS277" s="55" t="str">
        <f t="shared" si="1358"/>
        <v/>
      </c>
      <c r="AT277" s="55" t="str">
        <f t="shared" si="1358"/>
        <v/>
      </c>
      <c r="AU277" s="55" t="str">
        <f t="shared" si="1358"/>
        <v/>
      </c>
      <c r="AV277" s="55" t="str">
        <f t="shared" si="1358"/>
        <v/>
      </c>
      <c r="AW277" s="55" t="str">
        <f t="shared" si="1358"/>
        <v/>
      </c>
      <c r="AX277" s="55" t="str">
        <f t="shared" si="1358"/>
        <v/>
      </c>
      <c r="AY277" s="55" t="str">
        <f t="shared" si="1358"/>
        <v/>
      </c>
      <c r="AZ277" s="55" t="str">
        <f t="shared" si="1358"/>
        <v/>
      </c>
      <c r="BA277" s="55" t="str">
        <f t="shared" si="1358"/>
        <v/>
      </c>
      <c r="BB277" s="55" t="str">
        <f t="shared" si="1358"/>
        <v/>
      </c>
      <c r="BC277" s="55" t="str">
        <f t="shared" si="1358"/>
        <v/>
      </c>
      <c r="BD277" s="55" t="str">
        <f t="shared" si="1358"/>
        <v/>
      </c>
      <c r="BE277" s="55" t="str">
        <f t="shared" si="1358"/>
        <v/>
      </c>
      <c r="BF277" s="55" t="str">
        <f t="shared" si="1358"/>
        <v/>
      </c>
      <c r="BG277" s="55" t="str">
        <f t="shared" si="1358"/>
        <v/>
      </c>
      <c r="BH277" s="55" t="str">
        <f t="shared" si="1358"/>
        <v/>
      </c>
      <c r="BI277" s="55" t="str">
        <f t="shared" si="1358"/>
        <v/>
      </c>
      <c r="BJ277" s="55" t="str">
        <f t="shared" si="1358"/>
        <v/>
      </c>
      <c r="BK277" s="55" t="str">
        <f t="shared" si="1358"/>
        <v/>
      </c>
      <c r="BL277" s="55" t="str">
        <f t="shared" si="1358"/>
        <v/>
      </c>
      <c r="BM277" s="55" t="str">
        <f t="shared" si="1358"/>
        <v/>
      </c>
      <c r="BN277" s="55" t="str">
        <f t="shared" si="1358"/>
        <v/>
      </c>
      <c r="BO277" s="55" t="str">
        <f t="shared" si="1358"/>
        <v/>
      </c>
      <c r="BP277" s="55" t="str">
        <f t="shared" si="1358"/>
        <v/>
      </c>
      <c r="BQ277" s="55" t="str">
        <f t="shared" ref="BQ277:CO277" si="1359">IFERROR(IF($Y$2="DAILY",BP277+1,""),"")</f>
        <v/>
      </c>
      <c r="BR277" s="55" t="str">
        <f t="shared" si="1359"/>
        <v/>
      </c>
      <c r="BS277" s="55" t="str">
        <f t="shared" si="1359"/>
        <v/>
      </c>
      <c r="BT277" s="55" t="str">
        <f t="shared" si="1359"/>
        <v/>
      </c>
      <c r="BU277" s="55" t="str">
        <f t="shared" si="1359"/>
        <v/>
      </c>
      <c r="BV277" s="55" t="str">
        <f t="shared" si="1359"/>
        <v/>
      </c>
      <c r="BW277" s="55" t="str">
        <f t="shared" si="1359"/>
        <v/>
      </c>
      <c r="BX277" s="55" t="str">
        <f t="shared" si="1359"/>
        <v/>
      </c>
      <c r="BY277" s="55" t="str">
        <f t="shared" si="1359"/>
        <v/>
      </c>
      <c r="BZ277" s="55" t="str">
        <f t="shared" si="1359"/>
        <v/>
      </c>
      <c r="CA277" s="55" t="str">
        <f t="shared" si="1359"/>
        <v/>
      </c>
      <c r="CB277" s="55" t="str">
        <f t="shared" si="1359"/>
        <v/>
      </c>
      <c r="CC277" s="55" t="str">
        <f t="shared" si="1359"/>
        <v/>
      </c>
      <c r="CD277" s="55" t="str">
        <f t="shared" si="1359"/>
        <v/>
      </c>
      <c r="CE277" s="55" t="str">
        <f t="shared" si="1359"/>
        <v/>
      </c>
      <c r="CF277" s="55" t="str">
        <f t="shared" si="1359"/>
        <v/>
      </c>
      <c r="CG277" s="55" t="str">
        <f t="shared" si="1359"/>
        <v/>
      </c>
      <c r="CH277" s="55" t="str">
        <f t="shared" si="1359"/>
        <v/>
      </c>
      <c r="CI277" s="55" t="str">
        <f t="shared" si="1359"/>
        <v/>
      </c>
      <c r="CJ277" s="55" t="str">
        <f t="shared" si="1359"/>
        <v/>
      </c>
      <c r="CK277" s="55" t="str">
        <f t="shared" si="1359"/>
        <v/>
      </c>
      <c r="CL277" s="55" t="str">
        <f t="shared" si="1359"/>
        <v/>
      </c>
      <c r="CM277" s="55" t="str">
        <f t="shared" si="1359"/>
        <v/>
      </c>
      <c r="CN277" s="55" t="str">
        <f t="shared" si="1359"/>
        <v/>
      </c>
      <c r="CO277" s="55" t="str">
        <f t="shared" si="1359"/>
        <v/>
      </c>
      <c r="CP277" s="56" t="str">
        <f>IFERROR(IF($Y$2="DAILY",DATE(B275,1,1)-WEEKDAY(DATE(B275,1,1))+39*7,DATE(CR277,1,1)-WEEKDAY(DATE(CR277,1,1))+39*7),"")</f>
        <v/>
      </c>
      <c r="CQ277" s="3"/>
      <c r="CR277" s="3" t="str">
        <f>B63</f>
        <v/>
      </c>
    </row>
    <row r="278" spans="1:96" ht="21" customHeight="1" x14ac:dyDescent="0.25">
      <c r="A278" s="48"/>
      <c r="B278" s="49"/>
      <c r="C278" s="57">
        <f t="shared" ref="C278" si="1360">IF($Y$2="DAILY",4,"")</f>
        <v>4</v>
      </c>
      <c r="D278" s="54" t="str">
        <f t="shared" si="1354"/>
        <v/>
      </c>
      <c r="E278" s="55" t="str">
        <f t="shared" ref="E278:BP278" si="1361">IFERROR(IF($Y$2="DAILY",D278+1,""),"")</f>
        <v/>
      </c>
      <c r="F278" s="55" t="str">
        <f t="shared" si="1361"/>
        <v/>
      </c>
      <c r="G278" s="55" t="str">
        <f t="shared" si="1361"/>
        <v/>
      </c>
      <c r="H278" s="55" t="str">
        <f t="shared" si="1361"/>
        <v/>
      </c>
      <c r="I278" s="55" t="str">
        <f t="shared" si="1361"/>
        <v/>
      </c>
      <c r="J278" s="55" t="str">
        <f t="shared" si="1361"/>
        <v/>
      </c>
      <c r="K278" s="55" t="str">
        <f t="shared" si="1361"/>
        <v/>
      </c>
      <c r="L278" s="55" t="str">
        <f t="shared" si="1361"/>
        <v/>
      </c>
      <c r="M278" s="55" t="str">
        <f t="shared" si="1361"/>
        <v/>
      </c>
      <c r="N278" s="55" t="str">
        <f t="shared" si="1361"/>
        <v/>
      </c>
      <c r="O278" s="55" t="str">
        <f t="shared" si="1361"/>
        <v/>
      </c>
      <c r="P278" s="55" t="str">
        <f t="shared" si="1361"/>
        <v/>
      </c>
      <c r="Q278" s="55" t="str">
        <f t="shared" si="1361"/>
        <v/>
      </c>
      <c r="R278" s="55" t="str">
        <f t="shared" si="1361"/>
        <v/>
      </c>
      <c r="S278" s="55" t="str">
        <f t="shared" si="1361"/>
        <v/>
      </c>
      <c r="T278" s="55" t="str">
        <f t="shared" si="1361"/>
        <v/>
      </c>
      <c r="U278" s="55" t="str">
        <f t="shared" si="1361"/>
        <v/>
      </c>
      <c r="V278" s="55" t="str">
        <f t="shared" si="1361"/>
        <v/>
      </c>
      <c r="W278" s="55" t="str">
        <f t="shared" si="1361"/>
        <v/>
      </c>
      <c r="X278" s="55" t="str">
        <f t="shared" si="1361"/>
        <v/>
      </c>
      <c r="Y278" s="55" t="str">
        <f t="shared" si="1361"/>
        <v/>
      </c>
      <c r="Z278" s="55" t="str">
        <f t="shared" si="1361"/>
        <v/>
      </c>
      <c r="AA278" s="55" t="str">
        <f t="shared" si="1361"/>
        <v/>
      </c>
      <c r="AB278" s="55" t="str">
        <f t="shared" si="1361"/>
        <v/>
      </c>
      <c r="AC278" s="55" t="str">
        <f t="shared" si="1361"/>
        <v/>
      </c>
      <c r="AD278" s="55" t="str">
        <f t="shared" si="1361"/>
        <v/>
      </c>
      <c r="AE278" s="55" t="str">
        <f t="shared" si="1361"/>
        <v/>
      </c>
      <c r="AF278" s="55" t="str">
        <f t="shared" si="1361"/>
        <v/>
      </c>
      <c r="AG278" s="55" t="str">
        <f t="shared" si="1361"/>
        <v/>
      </c>
      <c r="AH278" s="55" t="str">
        <f t="shared" si="1361"/>
        <v/>
      </c>
      <c r="AI278" s="55" t="str">
        <f t="shared" si="1361"/>
        <v/>
      </c>
      <c r="AJ278" s="55" t="str">
        <f t="shared" si="1361"/>
        <v/>
      </c>
      <c r="AK278" s="55" t="str">
        <f t="shared" si="1361"/>
        <v/>
      </c>
      <c r="AL278" s="55" t="str">
        <f t="shared" si="1361"/>
        <v/>
      </c>
      <c r="AM278" s="55" t="str">
        <f t="shared" si="1361"/>
        <v/>
      </c>
      <c r="AN278" s="55" t="str">
        <f t="shared" si="1361"/>
        <v/>
      </c>
      <c r="AO278" s="55" t="str">
        <f t="shared" si="1361"/>
        <v/>
      </c>
      <c r="AP278" s="55" t="str">
        <f t="shared" si="1361"/>
        <v/>
      </c>
      <c r="AQ278" s="55" t="str">
        <f t="shared" si="1361"/>
        <v/>
      </c>
      <c r="AR278" s="55" t="str">
        <f t="shared" si="1361"/>
        <v/>
      </c>
      <c r="AS278" s="55" t="str">
        <f t="shared" si="1361"/>
        <v/>
      </c>
      <c r="AT278" s="55" t="str">
        <f t="shared" si="1361"/>
        <v/>
      </c>
      <c r="AU278" s="55" t="str">
        <f t="shared" si="1361"/>
        <v/>
      </c>
      <c r="AV278" s="55" t="str">
        <f t="shared" si="1361"/>
        <v/>
      </c>
      <c r="AW278" s="55" t="str">
        <f t="shared" si="1361"/>
        <v/>
      </c>
      <c r="AX278" s="55" t="str">
        <f t="shared" si="1361"/>
        <v/>
      </c>
      <c r="AY278" s="55" t="str">
        <f t="shared" si="1361"/>
        <v/>
      </c>
      <c r="AZ278" s="55" t="str">
        <f t="shared" si="1361"/>
        <v/>
      </c>
      <c r="BA278" s="55" t="str">
        <f t="shared" si="1361"/>
        <v/>
      </c>
      <c r="BB278" s="55" t="str">
        <f t="shared" si="1361"/>
        <v/>
      </c>
      <c r="BC278" s="55" t="str">
        <f t="shared" si="1361"/>
        <v/>
      </c>
      <c r="BD278" s="55" t="str">
        <f t="shared" si="1361"/>
        <v/>
      </c>
      <c r="BE278" s="55" t="str">
        <f t="shared" si="1361"/>
        <v/>
      </c>
      <c r="BF278" s="55" t="str">
        <f t="shared" si="1361"/>
        <v/>
      </c>
      <c r="BG278" s="55" t="str">
        <f t="shared" si="1361"/>
        <v/>
      </c>
      <c r="BH278" s="55" t="str">
        <f t="shared" si="1361"/>
        <v/>
      </c>
      <c r="BI278" s="55" t="str">
        <f t="shared" si="1361"/>
        <v/>
      </c>
      <c r="BJ278" s="55" t="str">
        <f t="shared" si="1361"/>
        <v/>
      </c>
      <c r="BK278" s="55" t="str">
        <f t="shared" si="1361"/>
        <v/>
      </c>
      <c r="BL278" s="55" t="str">
        <f t="shared" si="1361"/>
        <v/>
      </c>
      <c r="BM278" s="55" t="str">
        <f t="shared" si="1361"/>
        <v/>
      </c>
      <c r="BN278" s="55" t="str">
        <f t="shared" si="1361"/>
        <v/>
      </c>
      <c r="BO278" s="55" t="str">
        <f t="shared" si="1361"/>
        <v/>
      </c>
      <c r="BP278" s="55" t="str">
        <f t="shared" si="1361"/>
        <v/>
      </c>
      <c r="BQ278" s="55" t="str">
        <f t="shared" ref="BQ278:CO278" si="1362">IFERROR(IF($Y$2="DAILY",BP278+1,""),"")</f>
        <v/>
      </c>
      <c r="BR278" s="55" t="str">
        <f t="shared" si="1362"/>
        <v/>
      </c>
      <c r="BS278" s="55" t="str">
        <f t="shared" si="1362"/>
        <v/>
      </c>
      <c r="BT278" s="55" t="str">
        <f t="shared" si="1362"/>
        <v/>
      </c>
      <c r="BU278" s="55" t="str">
        <f t="shared" si="1362"/>
        <v/>
      </c>
      <c r="BV278" s="55" t="str">
        <f t="shared" si="1362"/>
        <v/>
      </c>
      <c r="BW278" s="55" t="str">
        <f t="shared" si="1362"/>
        <v/>
      </c>
      <c r="BX278" s="55" t="str">
        <f t="shared" si="1362"/>
        <v/>
      </c>
      <c r="BY278" s="55" t="str">
        <f t="shared" si="1362"/>
        <v/>
      </c>
      <c r="BZ278" s="55" t="str">
        <f t="shared" si="1362"/>
        <v/>
      </c>
      <c r="CA278" s="55" t="str">
        <f t="shared" si="1362"/>
        <v/>
      </c>
      <c r="CB278" s="55" t="str">
        <f t="shared" si="1362"/>
        <v/>
      </c>
      <c r="CC278" s="55" t="str">
        <f t="shared" si="1362"/>
        <v/>
      </c>
      <c r="CD278" s="55" t="str">
        <f t="shared" si="1362"/>
        <v/>
      </c>
      <c r="CE278" s="55" t="str">
        <f t="shared" si="1362"/>
        <v/>
      </c>
      <c r="CF278" s="55" t="str">
        <f t="shared" si="1362"/>
        <v/>
      </c>
      <c r="CG278" s="55" t="str">
        <f t="shared" si="1362"/>
        <v/>
      </c>
      <c r="CH278" s="55" t="str">
        <f t="shared" si="1362"/>
        <v/>
      </c>
      <c r="CI278" s="55" t="str">
        <f t="shared" si="1362"/>
        <v/>
      </c>
      <c r="CJ278" s="55" t="str">
        <f t="shared" si="1362"/>
        <v/>
      </c>
      <c r="CK278" s="55" t="str">
        <f t="shared" si="1362"/>
        <v/>
      </c>
      <c r="CL278" s="55" t="str">
        <f t="shared" si="1362"/>
        <v/>
      </c>
      <c r="CM278" s="55" t="str">
        <f t="shared" si="1362"/>
        <v/>
      </c>
      <c r="CN278" s="55" t="str">
        <f t="shared" si="1362"/>
        <v/>
      </c>
      <c r="CO278" s="55" t="str">
        <f t="shared" si="1362"/>
        <v/>
      </c>
      <c r="CP278" s="56" t="str">
        <f>IFERROR(IF($Y$2="DAILY",DATE(B275,1,1)-WEEKDAY(DATE(B275,1,1))+52*7,DATE(CR278,1,1)-WEEKDAY(DATE(CR278,1,1))+52*7),"")</f>
        <v/>
      </c>
      <c r="CQ278" s="3"/>
      <c r="CR278" s="3" t="str">
        <f>B63</f>
        <v/>
      </c>
    </row>
    <row r="279" spans="1:96" ht="21" customHeight="1" x14ac:dyDescent="0.25">
      <c r="A279" s="48"/>
      <c r="B279" s="49"/>
      <c r="C279" s="58"/>
      <c r="D279" s="54" t="str">
        <f>IFERROR(IF($Y$2="DAILY",IF(AND(MONTH(DATE(B275,2,29))=2,WEEKDAY(DATE(B275,1,1))=7),DATE(B275,12,24),""),""),"")</f>
        <v/>
      </c>
      <c r="E279" s="55" t="str">
        <f>IFERROR(IF($Y$2="DAILY",IF(AND(MONTH(DATE(B275,2,29))=2,WEEKDAY(DATE(B275,1,1))=7),DATE(B275,12,25),""),""),"")</f>
        <v/>
      </c>
      <c r="F279" s="55" t="str">
        <f>IFERROR(IF($Y$2="DAILY",IF(AND(MONTH(DATE(B275,2,29))=2,WEEKDAY(DATE(B275,1,1))=7),DATE(B275,12,26),""),""),"")</f>
        <v/>
      </c>
      <c r="G279" s="55" t="str">
        <f>IFERROR(IF($Y$2="DAILY",IF(AND(MONTH(DATE(B275,2,29))=2,WEEKDAY(DATE(B275,1,1))=7),DATE(B275,12,27),""),""),"")</f>
        <v/>
      </c>
      <c r="H279" s="55" t="str">
        <f>IFERROR(IF($Y$2="DAILY",IF(AND(MONTH(DATE(B275,2,29))=2,WEEKDAY(DATE(B275,1,1))=7),DATE(B275,12,28),""),""),"")</f>
        <v/>
      </c>
      <c r="I279" s="55" t="str">
        <f>IFERROR(IF($Y$2="DAILY",IF(AND(MONTH(DATE(B275,2,29))=2,WEEKDAY(DATE(B275,1,1))=7),DATE(B275,12,29),""),""),"")</f>
        <v/>
      </c>
      <c r="J279" s="55" t="str">
        <f>IFERROR(IF($Y$2="DAILY",IF(AND(MONTH(DATE(B275,2,29))=2,WEEKDAY(DATE(B275,1,1))=7),DATE(B275,12,30),""),""),"")</f>
        <v/>
      </c>
      <c r="K279" s="55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56"/>
      <c r="CQ279" s="3"/>
      <c r="CR279" s="3" t="str">
        <f>B63</f>
        <v/>
      </c>
    </row>
    <row r="280" spans="1:96" ht="21" customHeight="1" x14ac:dyDescent="0.25">
      <c r="A280" s="48" t="str">
        <f>IFERROR(IF($Y$2="DAILY","53-54",""),"")</f>
        <v>53-54</v>
      </c>
      <c r="B280" s="49" t="str">
        <f>IFERROR(IF($Y$2="DAILY",$B$10+54,""),"")</f>
        <v/>
      </c>
      <c r="C280" s="57">
        <f t="shared" ref="C280" si="1363">IF($Y$2="DAILY",1,"")</f>
        <v>1</v>
      </c>
      <c r="D280" s="54" t="str">
        <f>IFERROR(IF($Y$2="DAILY",DATE(B280,1,1)-WEEKDAY(DATE(B280,1,1),1)+1,""),"")</f>
        <v/>
      </c>
      <c r="E280" s="55" t="str">
        <f>IFERROR(IF($Y$2="DAILY",DATE(B280,1,1)-WEEKDAY(DATE(B280,1,1),1)+2,""),"")</f>
        <v/>
      </c>
      <c r="F280" s="55" t="str">
        <f>IFERROR(IF($Y$2="DAILY",DATE(B280,1,1)-WEEKDAY(DATE(B280,1,1),1)+3,""),"")</f>
        <v/>
      </c>
      <c r="G280" s="55" t="str">
        <f>IFERROR(IF($Y$2="DAILY",DATE(B280,1,1)-WEEKDAY(DATE(B280,1,1),1)+4,""),"")</f>
        <v/>
      </c>
      <c r="H280" s="55" t="str">
        <f>IFERROR(IF($Y$2="DAILY",DATE(B280,1,1)-WEEKDAY(DATE(B280,1,1),1)+5,""),"")</f>
        <v/>
      </c>
      <c r="I280" s="55" t="str">
        <f>IFERROR(IF($Y$2="DAILY",DATE(B280,1,1)-WEEKDAY(DATE(B280,1,1),1)+6,""),"")</f>
        <v/>
      </c>
      <c r="J280" s="55" t="str">
        <f>IFERROR(IF($Y$2="DAILY",DATE(B280,1,1)-WEEKDAY(DATE(B280,1,1),1)+7,""),"")</f>
        <v/>
      </c>
      <c r="K280" s="55" t="str">
        <f t="shared" ref="K280:BV280" si="1364">IFERROR(IF($Y$2="DAILY",J280+1,""),"")</f>
        <v/>
      </c>
      <c r="L280" s="55" t="str">
        <f t="shared" si="1364"/>
        <v/>
      </c>
      <c r="M280" s="55" t="str">
        <f t="shared" si="1364"/>
        <v/>
      </c>
      <c r="N280" s="55" t="str">
        <f t="shared" si="1364"/>
        <v/>
      </c>
      <c r="O280" s="55" t="str">
        <f t="shared" si="1364"/>
        <v/>
      </c>
      <c r="P280" s="55" t="str">
        <f t="shared" si="1364"/>
        <v/>
      </c>
      <c r="Q280" s="55" t="str">
        <f t="shared" si="1364"/>
        <v/>
      </c>
      <c r="R280" s="55" t="str">
        <f t="shared" si="1364"/>
        <v/>
      </c>
      <c r="S280" s="55" t="str">
        <f t="shared" si="1364"/>
        <v/>
      </c>
      <c r="T280" s="55" t="str">
        <f t="shared" si="1364"/>
        <v/>
      </c>
      <c r="U280" s="55" t="str">
        <f t="shared" si="1364"/>
        <v/>
      </c>
      <c r="V280" s="55" t="str">
        <f t="shared" si="1364"/>
        <v/>
      </c>
      <c r="W280" s="55" t="str">
        <f t="shared" si="1364"/>
        <v/>
      </c>
      <c r="X280" s="55" t="str">
        <f t="shared" si="1364"/>
        <v/>
      </c>
      <c r="Y280" s="55" t="str">
        <f t="shared" si="1364"/>
        <v/>
      </c>
      <c r="Z280" s="55" t="str">
        <f t="shared" si="1364"/>
        <v/>
      </c>
      <c r="AA280" s="55" t="str">
        <f t="shared" si="1364"/>
        <v/>
      </c>
      <c r="AB280" s="55" t="str">
        <f t="shared" si="1364"/>
        <v/>
      </c>
      <c r="AC280" s="55" t="str">
        <f t="shared" si="1364"/>
        <v/>
      </c>
      <c r="AD280" s="55" t="str">
        <f t="shared" si="1364"/>
        <v/>
      </c>
      <c r="AE280" s="55" t="str">
        <f t="shared" si="1364"/>
        <v/>
      </c>
      <c r="AF280" s="55" t="str">
        <f t="shared" si="1364"/>
        <v/>
      </c>
      <c r="AG280" s="55" t="str">
        <f t="shared" si="1364"/>
        <v/>
      </c>
      <c r="AH280" s="55" t="str">
        <f t="shared" si="1364"/>
        <v/>
      </c>
      <c r="AI280" s="55" t="str">
        <f t="shared" si="1364"/>
        <v/>
      </c>
      <c r="AJ280" s="55" t="str">
        <f t="shared" si="1364"/>
        <v/>
      </c>
      <c r="AK280" s="55" t="str">
        <f t="shared" si="1364"/>
        <v/>
      </c>
      <c r="AL280" s="55" t="str">
        <f t="shared" si="1364"/>
        <v/>
      </c>
      <c r="AM280" s="55" t="str">
        <f t="shared" si="1364"/>
        <v/>
      </c>
      <c r="AN280" s="55" t="str">
        <f t="shared" si="1364"/>
        <v/>
      </c>
      <c r="AO280" s="55" t="str">
        <f t="shared" si="1364"/>
        <v/>
      </c>
      <c r="AP280" s="55" t="str">
        <f t="shared" si="1364"/>
        <v/>
      </c>
      <c r="AQ280" s="55" t="str">
        <f t="shared" si="1364"/>
        <v/>
      </c>
      <c r="AR280" s="55" t="str">
        <f t="shared" si="1364"/>
        <v/>
      </c>
      <c r="AS280" s="55" t="str">
        <f t="shared" si="1364"/>
        <v/>
      </c>
      <c r="AT280" s="55" t="str">
        <f t="shared" si="1364"/>
        <v/>
      </c>
      <c r="AU280" s="55" t="str">
        <f t="shared" si="1364"/>
        <v/>
      </c>
      <c r="AV280" s="55" t="str">
        <f t="shared" si="1364"/>
        <v/>
      </c>
      <c r="AW280" s="55" t="str">
        <f t="shared" si="1364"/>
        <v/>
      </c>
      <c r="AX280" s="55" t="str">
        <f t="shared" si="1364"/>
        <v/>
      </c>
      <c r="AY280" s="55" t="str">
        <f t="shared" si="1364"/>
        <v/>
      </c>
      <c r="AZ280" s="55" t="str">
        <f t="shared" si="1364"/>
        <v/>
      </c>
      <c r="BA280" s="55" t="str">
        <f t="shared" si="1364"/>
        <v/>
      </c>
      <c r="BB280" s="55" t="str">
        <f t="shared" si="1364"/>
        <v/>
      </c>
      <c r="BC280" s="55" t="str">
        <f t="shared" si="1364"/>
        <v/>
      </c>
      <c r="BD280" s="55" t="str">
        <f t="shared" si="1364"/>
        <v/>
      </c>
      <c r="BE280" s="55" t="str">
        <f t="shared" si="1364"/>
        <v/>
      </c>
      <c r="BF280" s="55" t="str">
        <f t="shared" si="1364"/>
        <v/>
      </c>
      <c r="BG280" s="55" t="str">
        <f t="shared" si="1364"/>
        <v/>
      </c>
      <c r="BH280" s="55" t="str">
        <f t="shared" si="1364"/>
        <v/>
      </c>
      <c r="BI280" s="55" t="str">
        <f t="shared" si="1364"/>
        <v/>
      </c>
      <c r="BJ280" s="55" t="str">
        <f t="shared" si="1364"/>
        <v/>
      </c>
      <c r="BK280" s="55" t="str">
        <f t="shared" si="1364"/>
        <v/>
      </c>
      <c r="BL280" s="55" t="str">
        <f t="shared" si="1364"/>
        <v/>
      </c>
      <c r="BM280" s="55" t="str">
        <f t="shared" si="1364"/>
        <v/>
      </c>
      <c r="BN280" s="55" t="str">
        <f t="shared" si="1364"/>
        <v/>
      </c>
      <c r="BO280" s="55" t="str">
        <f t="shared" si="1364"/>
        <v/>
      </c>
      <c r="BP280" s="55" t="str">
        <f t="shared" si="1364"/>
        <v/>
      </c>
      <c r="BQ280" s="55" t="str">
        <f t="shared" si="1364"/>
        <v/>
      </c>
      <c r="BR280" s="55" t="str">
        <f t="shared" si="1364"/>
        <v/>
      </c>
      <c r="BS280" s="55" t="str">
        <f t="shared" si="1364"/>
        <v/>
      </c>
      <c r="BT280" s="55" t="str">
        <f t="shared" si="1364"/>
        <v/>
      </c>
      <c r="BU280" s="55" t="str">
        <f t="shared" si="1364"/>
        <v/>
      </c>
      <c r="BV280" s="55" t="str">
        <f t="shared" si="1364"/>
        <v/>
      </c>
      <c r="BW280" s="55" t="str">
        <f t="shared" ref="BW280:CO280" si="1365">IFERROR(IF($Y$2="DAILY",BV280+1,""),"")</f>
        <v/>
      </c>
      <c r="BX280" s="55" t="str">
        <f t="shared" si="1365"/>
        <v/>
      </c>
      <c r="BY280" s="55" t="str">
        <f t="shared" si="1365"/>
        <v/>
      </c>
      <c r="BZ280" s="55" t="str">
        <f t="shared" si="1365"/>
        <v/>
      </c>
      <c r="CA280" s="55" t="str">
        <f t="shared" si="1365"/>
        <v/>
      </c>
      <c r="CB280" s="55" t="str">
        <f t="shared" si="1365"/>
        <v/>
      </c>
      <c r="CC280" s="55" t="str">
        <f t="shared" si="1365"/>
        <v/>
      </c>
      <c r="CD280" s="55" t="str">
        <f t="shared" si="1365"/>
        <v/>
      </c>
      <c r="CE280" s="55" t="str">
        <f t="shared" si="1365"/>
        <v/>
      </c>
      <c r="CF280" s="55" t="str">
        <f t="shared" si="1365"/>
        <v/>
      </c>
      <c r="CG280" s="55" t="str">
        <f t="shared" si="1365"/>
        <v/>
      </c>
      <c r="CH280" s="55" t="str">
        <f t="shared" si="1365"/>
        <v/>
      </c>
      <c r="CI280" s="55" t="str">
        <f t="shared" si="1365"/>
        <v/>
      </c>
      <c r="CJ280" s="55" t="str">
        <f t="shared" si="1365"/>
        <v/>
      </c>
      <c r="CK280" s="55" t="str">
        <f t="shared" si="1365"/>
        <v/>
      </c>
      <c r="CL280" s="55" t="str">
        <f t="shared" si="1365"/>
        <v/>
      </c>
      <c r="CM280" s="55" t="str">
        <f t="shared" si="1365"/>
        <v/>
      </c>
      <c r="CN280" s="55" t="str">
        <f t="shared" si="1365"/>
        <v/>
      </c>
      <c r="CO280" s="55" t="str">
        <f t="shared" si="1365"/>
        <v/>
      </c>
      <c r="CP280" s="56" t="str">
        <f>IFERROR(IF($Y$2="DAILY",DATE(B280,1,1)-WEEKDAY(DATE(B280,1,1))+13*7,DATE(CR280,1,1)-WEEKDAY(DATE(CR280,1,1))+13*7),"")</f>
        <v/>
      </c>
      <c r="CQ280" s="3"/>
      <c r="CR280" s="3" t="str">
        <f>B64</f>
        <v/>
      </c>
    </row>
    <row r="281" spans="1:96" ht="21" customHeight="1" x14ac:dyDescent="0.25">
      <c r="A281" s="48"/>
      <c r="B281" s="61"/>
      <c r="C281" s="57">
        <f t="shared" ref="C281" si="1366">IF($Y$2="DAILY",2,"")</f>
        <v>2</v>
      </c>
      <c r="D281" s="54" t="str">
        <f t="shared" ref="D281:D283" si="1367">IFERROR(IF($Y$2="DAILY",CP280+1,""),"")</f>
        <v/>
      </c>
      <c r="E281" s="55" t="str">
        <f t="shared" ref="E281:BP281" si="1368">IFERROR(IF($Y$2="DAILY",D281+1,""),"")</f>
        <v/>
      </c>
      <c r="F281" s="55" t="str">
        <f t="shared" si="1368"/>
        <v/>
      </c>
      <c r="G281" s="55" t="str">
        <f t="shared" si="1368"/>
        <v/>
      </c>
      <c r="H281" s="55" t="str">
        <f t="shared" si="1368"/>
        <v/>
      </c>
      <c r="I281" s="55" t="str">
        <f t="shared" si="1368"/>
        <v/>
      </c>
      <c r="J281" s="55" t="str">
        <f t="shared" si="1368"/>
        <v/>
      </c>
      <c r="K281" s="55" t="str">
        <f t="shared" si="1368"/>
        <v/>
      </c>
      <c r="L281" s="55" t="str">
        <f t="shared" si="1368"/>
        <v/>
      </c>
      <c r="M281" s="55" t="str">
        <f t="shared" si="1368"/>
        <v/>
      </c>
      <c r="N281" s="55" t="str">
        <f t="shared" si="1368"/>
        <v/>
      </c>
      <c r="O281" s="55" t="str">
        <f t="shared" si="1368"/>
        <v/>
      </c>
      <c r="P281" s="55" t="str">
        <f t="shared" si="1368"/>
        <v/>
      </c>
      <c r="Q281" s="55" t="str">
        <f t="shared" si="1368"/>
        <v/>
      </c>
      <c r="R281" s="55" t="str">
        <f t="shared" si="1368"/>
        <v/>
      </c>
      <c r="S281" s="55" t="str">
        <f t="shared" si="1368"/>
        <v/>
      </c>
      <c r="T281" s="55" t="str">
        <f t="shared" si="1368"/>
        <v/>
      </c>
      <c r="U281" s="55" t="str">
        <f t="shared" si="1368"/>
        <v/>
      </c>
      <c r="V281" s="55" t="str">
        <f t="shared" si="1368"/>
        <v/>
      </c>
      <c r="W281" s="55" t="str">
        <f t="shared" si="1368"/>
        <v/>
      </c>
      <c r="X281" s="55" t="str">
        <f t="shared" si="1368"/>
        <v/>
      </c>
      <c r="Y281" s="55" t="str">
        <f t="shared" si="1368"/>
        <v/>
      </c>
      <c r="Z281" s="55" t="str">
        <f t="shared" si="1368"/>
        <v/>
      </c>
      <c r="AA281" s="55" t="str">
        <f t="shared" si="1368"/>
        <v/>
      </c>
      <c r="AB281" s="55" t="str">
        <f t="shared" si="1368"/>
        <v/>
      </c>
      <c r="AC281" s="55" t="str">
        <f t="shared" si="1368"/>
        <v/>
      </c>
      <c r="AD281" s="55" t="str">
        <f t="shared" si="1368"/>
        <v/>
      </c>
      <c r="AE281" s="55" t="str">
        <f t="shared" si="1368"/>
        <v/>
      </c>
      <c r="AF281" s="55" t="str">
        <f t="shared" si="1368"/>
        <v/>
      </c>
      <c r="AG281" s="55" t="str">
        <f t="shared" si="1368"/>
        <v/>
      </c>
      <c r="AH281" s="55" t="str">
        <f t="shared" si="1368"/>
        <v/>
      </c>
      <c r="AI281" s="55" t="str">
        <f t="shared" si="1368"/>
        <v/>
      </c>
      <c r="AJ281" s="55" t="str">
        <f t="shared" si="1368"/>
        <v/>
      </c>
      <c r="AK281" s="55" t="str">
        <f t="shared" si="1368"/>
        <v/>
      </c>
      <c r="AL281" s="55" t="str">
        <f t="shared" si="1368"/>
        <v/>
      </c>
      <c r="AM281" s="55" t="str">
        <f t="shared" si="1368"/>
        <v/>
      </c>
      <c r="AN281" s="55" t="str">
        <f t="shared" si="1368"/>
        <v/>
      </c>
      <c r="AO281" s="55" t="str">
        <f t="shared" si="1368"/>
        <v/>
      </c>
      <c r="AP281" s="55" t="str">
        <f t="shared" si="1368"/>
        <v/>
      </c>
      <c r="AQ281" s="55" t="str">
        <f t="shared" si="1368"/>
        <v/>
      </c>
      <c r="AR281" s="55" t="str">
        <f t="shared" si="1368"/>
        <v/>
      </c>
      <c r="AS281" s="55" t="str">
        <f t="shared" si="1368"/>
        <v/>
      </c>
      <c r="AT281" s="55" t="str">
        <f t="shared" si="1368"/>
        <v/>
      </c>
      <c r="AU281" s="55" t="str">
        <f t="shared" si="1368"/>
        <v/>
      </c>
      <c r="AV281" s="55" t="str">
        <f t="shared" si="1368"/>
        <v/>
      </c>
      <c r="AW281" s="55" t="str">
        <f t="shared" si="1368"/>
        <v/>
      </c>
      <c r="AX281" s="55" t="str">
        <f t="shared" si="1368"/>
        <v/>
      </c>
      <c r="AY281" s="55" t="str">
        <f t="shared" si="1368"/>
        <v/>
      </c>
      <c r="AZ281" s="55" t="str">
        <f t="shared" si="1368"/>
        <v/>
      </c>
      <c r="BA281" s="55" t="str">
        <f t="shared" si="1368"/>
        <v/>
      </c>
      <c r="BB281" s="55" t="str">
        <f t="shared" si="1368"/>
        <v/>
      </c>
      <c r="BC281" s="55" t="str">
        <f t="shared" si="1368"/>
        <v/>
      </c>
      <c r="BD281" s="55" t="str">
        <f t="shared" si="1368"/>
        <v/>
      </c>
      <c r="BE281" s="55" t="str">
        <f t="shared" si="1368"/>
        <v/>
      </c>
      <c r="BF281" s="55" t="str">
        <f t="shared" si="1368"/>
        <v/>
      </c>
      <c r="BG281" s="55" t="str">
        <f t="shared" si="1368"/>
        <v/>
      </c>
      <c r="BH281" s="55" t="str">
        <f t="shared" si="1368"/>
        <v/>
      </c>
      <c r="BI281" s="55" t="str">
        <f t="shared" si="1368"/>
        <v/>
      </c>
      <c r="BJ281" s="55" t="str">
        <f t="shared" si="1368"/>
        <v/>
      </c>
      <c r="BK281" s="55" t="str">
        <f t="shared" si="1368"/>
        <v/>
      </c>
      <c r="BL281" s="55" t="str">
        <f t="shared" si="1368"/>
        <v/>
      </c>
      <c r="BM281" s="55" t="str">
        <f t="shared" si="1368"/>
        <v/>
      </c>
      <c r="BN281" s="55" t="str">
        <f t="shared" si="1368"/>
        <v/>
      </c>
      <c r="BO281" s="55" t="str">
        <f t="shared" si="1368"/>
        <v/>
      </c>
      <c r="BP281" s="55" t="str">
        <f t="shared" si="1368"/>
        <v/>
      </c>
      <c r="BQ281" s="55" t="str">
        <f t="shared" ref="BQ281:CO281" si="1369">IFERROR(IF($Y$2="DAILY",BP281+1,""),"")</f>
        <v/>
      </c>
      <c r="BR281" s="55" t="str">
        <f t="shared" si="1369"/>
        <v/>
      </c>
      <c r="BS281" s="55" t="str">
        <f t="shared" si="1369"/>
        <v/>
      </c>
      <c r="BT281" s="55" t="str">
        <f t="shared" si="1369"/>
        <v/>
      </c>
      <c r="BU281" s="55" t="str">
        <f t="shared" si="1369"/>
        <v/>
      </c>
      <c r="BV281" s="55" t="str">
        <f t="shared" si="1369"/>
        <v/>
      </c>
      <c r="BW281" s="55" t="str">
        <f t="shared" si="1369"/>
        <v/>
      </c>
      <c r="BX281" s="55" t="str">
        <f t="shared" si="1369"/>
        <v/>
      </c>
      <c r="BY281" s="55" t="str">
        <f t="shared" si="1369"/>
        <v/>
      </c>
      <c r="BZ281" s="55" t="str">
        <f t="shared" si="1369"/>
        <v/>
      </c>
      <c r="CA281" s="55" t="str">
        <f t="shared" si="1369"/>
        <v/>
      </c>
      <c r="CB281" s="55" t="str">
        <f t="shared" si="1369"/>
        <v/>
      </c>
      <c r="CC281" s="55" t="str">
        <f t="shared" si="1369"/>
        <v/>
      </c>
      <c r="CD281" s="55" t="str">
        <f t="shared" si="1369"/>
        <v/>
      </c>
      <c r="CE281" s="55" t="str">
        <f t="shared" si="1369"/>
        <v/>
      </c>
      <c r="CF281" s="55" t="str">
        <f t="shared" si="1369"/>
        <v/>
      </c>
      <c r="CG281" s="55" t="str">
        <f t="shared" si="1369"/>
        <v/>
      </c>
      <c r="CH281" s="55" t="str">
        <f t="shared" si="1369"/>
        <v/>
      </c>
      <c r="CI281" s="55" t="str">
        <f t="shared" si="1369"/>
        <v/>
      </c>
      <c r="CJ281" s="55" t="str">
        <f t="shared" si="1369"/>
        <v/>
      </c>
      <c r="CK281" s="55" t="str">
        <f t="shared" si="1369"/>
        <v/>
      </c>
      <c r="CL281" s="55" t="str">
        <f t="shared" si="1369"/>
        <v/>
      </c>
      <c r="CM281" s="55" t="str">
        <f t="shared" si="1369"/>
        <v/>
      </c>
      <c r="CN281" s="55" t="str">
        <f t="shared" si="1369"/>
        <v/>
      </c>
      <c r="CO281" s="55" t="str">
        <f t="shared" si="1369"/>
        <v/>
      </c>
      <c r="CP281" s="56" t="str">
        <f>IFERROR(IF($Y$2="DAILY",DATE(B280,1,1)-WEEKDAY(DATE(B280,1,1))+26*7,DATE(CR281,1,1)-WEEKDAY(DATE(CR281,1,1))+26*7),"")</f>
        <v/>
      </c>
      <c r="CQ281" s="3"/>
      <c r="CR281" s="3" t="str">
        <f>B64</f>
        <v/>
      </c>
    </row>
    <row r="282" spans="1:96" ht="21" customHeight="1" x14ac:dyDescent="0.25">
      <c r="A282" s="48"/>
      <c r="B282" s="49"/>
      <c r="C282" s="57">
        <f t="shared" ref="C282" si="1370">IF($Y$2="DAILY",3,"")</f>
        <v>3</v>
      </c>
      <c r="D282" s="54" t="str">
        <f t="shared" si="1367"/>
        <v/>
      </c>
      <c r="E282" s="55" t="str">
        <f t="shared" ref="E282:BP282" si="1371">IFERROR(IF($Y$2="DAILY",D282+1,""),"")</f>
        <v/>
      </c>
      <c r="F282" s="55" t="str">
        <f t="shared" si="1371"/>
        <v/>
      </c>
      <c r="G282" s="55" t="str">
        <f t="shared" si="1371"/>
        <v/>
      </c>
      <c r="H282" s="55" t="str">
        <f t="shared" si="1371"/>
        <v/>
      </c>
      <c r="I282" s="55" t="str">
        <f t="shared" si="1371"/>
        <v/>
      </c>
      <c r="J282" s="55" t="str">
        <f t="shared" si="1371"/>
        <v/>
      </c>
      <c r="K282" s="55" t="str">
        <f t="shared" si="1371"/>
        <v/>
      </c>
      <c r="L282" s="55" t="str">
        <f t="shared" si="1371"/>
        <v/>
      </c>
      <c r="M282" s="55" t="str">
        <f t="shared" si="1371"/>
        <v/>
      </c>
      <c r="N282" s="55" t="str">
        <f t="shared" si="1371"/>
        <v/>
      </c>
      <c r="O282" s="55" t="str">
        <f t="shared" si="1371"/>
        <v/>
      </c>
      <c r="P282" s="55" t="str">
        <f t="shared" si="1371"/>
        <v/>
      </c>
      <c r="Q282" s="55" t="str">
        <f t="shared" si="1371"/>
        <v/>
      </c>
      <c r="R282" s="55" t="str">
        <f t="shared" si="1371"/>
        <v/>
      </c>
      <c r="S282" s="55" t="str">
        <f t="shared" si="1371"/>
        <v/>
      </c>
      <c r="T282" s="55" t="str">
        <f t="shared" si="1371"/>
        <v/>
      </c>
      <c r="U282" s="55" t="str">
        <f t="shared" si="1371"/>
        <v/>
      </c>
      <c r="V282" s="55" t="str">
        <f t="shared" si="1371"/>
        <v/>
      </c>
      <c r="W282" s="55" t="str">
        <f t="shared" si="1371"/>
        <v/>
      </c>
      <c r="X282" s="55" t="str">
        <f t="shared" si="1371"/>
        <v/>
      </c>
      <c r="Y282" s="55" t="str">
        <f t="shared" si="1371"/>
        <v/>
      </c>
      <c r="Z282" s="55" t="str">
        <f t="shared" si="1371"/>
        <v/>
      </c>
      <c r="AA282" s="55" t="str">
        <f t="shared" si="1371"/>
        <v/>
      </c>
      <c r="AB282" s="55" t="str">
        <f t="shared" si="1371"/>
        <v/>
      </c>
      <c r="AC282" s="55" t="str">
        <f t="shared" si="1371"/>
        <v/>
      </c>
      <c r="AD282" s="55" t="str">
        <f t="shared" si="1371"/>
        <v/>
      </c>
      <c r="AE282" s="55" t="str">
        <f t="shared" si="1371"/>
        <v/>
      </c>
      <c r="AF282" s="55" t="str">
        <f t="shared" si="1371"/>
        <v/>
      </c>
      <c r="AG282" s="55" t="str">
        <f t="shared" si="1371"/>
        <v/>
      </c>
      <c r="AH282" s="55" t="str">
        <f t="shared" si="1371"/>
        <v/>
      </c>
      <c r="AI282" s="55" t="str">
        <f t="shared" si="1371"/>
        <v/>
      </c>
      <c r="AJ282" s="55" t="str">
        <f t="shared" si="1371"/>
        <v/>
      </c>
      <c r="AK282" s="55" t="str">
        <f t="shared" si="1371"/>
        <v/>
      </c>
      <c r="AL282" s="55" t="str">
        <f t="shared" si="1371"/>
        <v/>
      </c>
      <c r="AM282" s="55" t="str">
        <f t="shared" si="1371"/>
        <v/>
      </c>
      <c r="AN282" s="55" t="str">
        <f t="shared" si="1371"/>
        <v/>
      </c>
      <c r="AO282" s="55" t="str">
        <f t="shared" si="1371"/>
        <v/>
      </c>
      <c r="AP282" s="55" t="str">
        <f t="shared" si="1371"/>
        <v/>
      </c>
      <c r="AQ282" s="55" t="str">
        <f t="shared" si="1371"/>
        <v/>
      </c>
      <c r="AR282" s="55" t="str">
        <f t="shared" si="1371"/>
        <v/>
      </c>
      <c r="AS282" s="55" t="str">
        <f t="shared" si="1371"/>
        <v/>
      </c>
      <c r="AT282" s="55" t="str">
        <f t="shared" si="1371"/>
        <v/>
      </c>
      <c r="AU282" s="55" t="str">
        <f t="shared" si="1371"/>
        <v/>
      </c>
      <c r="AV282" s="55" t="str">
        <f t="shared" si="1371"/>
        <v/>
      </c>
      <c r="AW282" s="55" t="str">
        <f t="shared" si="1371"/>
        <v/>
      </c>
      <c r="AX282" s="55" t="str">
        <f t="shared" si="1371"/>
        <v/>
      </c>
      <c r="AY282" s="55" t="str">
        <f t="shared" si="1371"/>
        <v/>
      </c>
      <c r="AZ282" s="55" t="str">
        <f t="shared" si="1371"/>
        <v/>
      </c>
      <c r="BA282" s="55" t="str">
        <f t="shared" si="1371"/>
        <v/>
      </c>
      <c r="BB282" s="55" t="str">
        <f t="shared" si="1371"/>
        <v/>
      </c>
      <c r="BC282" s="55" t="str">
        <f t="shared" si="1371"/>
        <v/>
      </c>
      <c r="BD282" s="55" t="str">
        <f t="shared" si="1371"/>
        <v/>
      </c>
      <c r="BE282" s="55" t="str">
        <f t="shared" si="1371"/>
        <v/>
      </c>
      <c r="BF282" s="55" t="str">
        <f t="shared" si="1371"/>
        <v/>
      </c>
      <c r="BG282" s="55" t="str">
        <f t="shared" si="1371"/>
        <v/>
      </c>
      <c r="BH282" s="55" t="str">
        <f t="shared" si="1371"/>
        <v/>
      </c>
      <c r="BI282" s="55" t="str">
        <f t="shared" si="1371"/>
        <v/>
      </c>
      <c r="BJ282" s="55" t="str">
        <f t="shared" si="1371"/>
        <v/>
      </c>
      <c r="BK282" s="55" t="str">
        <f t="shared" si="1371"/>
        <v/>
      </c>
      <c r="BL282" s="55" t="str">
        <f t="shared" si="1371"/>
        <v/>
      </c>
      <c r="BM282" s="55" t="str">
        <f t="shared" si="1371"/>
        <v/>
      </c>
      <c r="BN282" s="55" t="str">
        <f t="shared" si="1371"/>
        <v/>
      </c>
      <c r="BO282" s="55" t="str">
        <f t="shared" si="1371"/>
        <v/>
      </c>
      <c r="BP282" s="55" t="str">
        <f t="shared" si="1371"/>
        <v/>
      </c>
      <c r="BQ282" s="55" t="str">
        <f t="shared" ref="BQ282:CO282" si="1372">IFERROR(IF($Y$2="DAILY",BP282+1,""),"")</f>
        <v/>
      </c>
      <c r="BR282" s="55" t="str">
        <f t="shared" si="1372"/>
        <v/>
      </c>
      <c r="BS282" s="55" t="str">
        <f t="shared" si="1372"/>
        <v/>
      </c>
      <c r="BT282" s="55" t="str">
        <f t="shared" si="1372"/>
        <v/>
      </c>
      <c r="BU282" s="55" t="str">
        <f t="shared" si="1372"/>
        <v/>
      </c>
      <c r="BV282" s="55" t="str">
        <f t="shared" si="1372"/>
        <v/>
      </c>
      <c r="BW282" s="55" t="str">
        <f t="shared" si="1372"/>
        <v/>
      </c>
      <c r="BX282" s="55" t="str">
        <f t="shared" si="1372"/>
        <v/>
      </c>
      <c r="BY282" s="55" t="str">
        <f t="shared" si="1372"/>
        <v/>
      </c>
      <c r="BZ282" s="55" t="str">
        <f t="shared" si="1372"/>
        <v/>
      </c>
      <c r="CA282" s="55" t="str">
        <f t="shared" si="1372"/>
        <v/>
      </c>
      <c r="CB282" s="55" t="str">
        <f t="shared" si="1372"/>
        <v/>
      </c>
      <c r="CC282" s="55" t="str">
        <f t="shared" si="1372"/>
        <v/>
      </c>
      <c r="CD282" s="55" t="str">
        <f t="shared" si="1372"/>
        <v/>
      </c>
      <c r="CE282" s="55" t="str">
        <f t="shared" si="1372"/>
        <v/>
      </c>
      <c r="CF282" s="55" t="str">
        <f t="shared" si="1372"/>
        <v/>
      </c>
      <c r="CG282" s="55" t="str">
        <f t="shared" si="1372"/>
        <v/>
      </c>
      <c r="CH282" s="55" t="str">
        <f t="shared" si="1372"/>
        <v/>
      </c>
      <c r="CI282" s="55" t="str">
        <f t="shared" si="1372"/>
        <v/>
      </c>
      <c r="CJ282" s="55" t="str">
        <f t="shared" si="1372"/>
        <v/>
      </c>
      <c r="CK282" s="55" t="str">
        <f t="shared" si="1372"/>
        <v/>
      </c>
      <c r="CL282" s="55" t="str">
        <f t="shared" si="1372"/>
        <v/>
      </c>
      <c r="CM282" s="55" t="str">
        <f t="shared" si="1372"/>
        <v/>
      </c>
      <c r="CN282" s="55" t="str">
        <f t="shared" si="1372"/>
        <v/>
      </c>
      <c r="CO282" s="55" t="str">
        <f t="shared" si="1372"/>
        <v/>
      </c>
      <c r="CP282" s="56" t="str">
        <f>IFERROR(IF($Y$2="DAILY",DATE(B280,1,1)-WEEKDAY(DATE(B280,1,1))+39*7,DATE(CR282,1,1)-WEEKDAY(DATE(CR282,1,1))+39*7),"")</f>
        <v/>
      </c>
      <c r="CQ282" s="3"/>
      <c r="CR282" s="3" t="str">
        <f>B64</f>
        <v/>
      </c>
    </row>
    <row r="283" spans="1:96" ht="21" customHeight="1" x14ac:dyDescent="0.25">
      <c r="A283" s="48"/>
      <c r="B283" s="49"/>
      <c r="C283" s="57">
        <f t="shared" ref="C283" si="1373">IF($Y$2="DAILY",4,"")</f>
        <v>4</v>
      </c>
      <c r="D283" s="54" t="str">
        <f t="shared" si="1367"/>
        <v/>
      </c>
      <c r="E283" s="55" t="str">
        <f t="shared" ref="E283:BP283" si="1374">IFERROR(IF($Y$2="DAILY",D283+1,""),"")</f>
        <v/>
      </c>
      <c r="F283" s="55" t="str">
        <f t="shared" si="1374"/>
        <v/>
      </c>
      <c r="G283" s="55" t="str">
        <f t="shared" si="1374"/>
        <v/>
      </c>
      <c r="H283" s="55" t="str">
        <f t="shared" si="1374"/>
        <v/>
      </c>
      <c r="I283" s="55" t="str">
        <f t="shared" si="1374"/>
        <v/>
      </c>
      <c r="J283" s="55" t="str">
        <f t="shared" si="1374"/>
        <v/>
      </c>
      <c r="K283" s="55" t="str">
        <f t="shared" si="1374"/>
        <v/>
      </c>
      <c r="L283" s="55" t="str">
        <f t="shared" si="1374"/>
        <v/>
      </c>
      <c r="M283" s="55" t="str">
        <f t="shared" si="1374"/>
        <v/>
      </c>
      <c r="N283" s="55" t="str">
        <f t="shared" si="1374"/>
        <v/>
      </c>
      <c r="O283" s="55" t="str">
        <f t="shared" si="1374"/>
        <v/>
      </c>
      <c r="P283" s="55" t="str">
        <f t="shared" si="1374"/>
        <v/>
      </c>
      <c r="Q283" s="55" t="str">
        <f t="shared" si="1374"/>
        <v/>
      </c>
      <c r="R283" s="55" t="str">
        <f t="shared" si="1374"/>
        <v/>
      </c>
      <c r="S283" s="55" t="str">
        <f t="shared" si="1374"/>
        <v/>
      </c>
      <c r="T283" s="55" t="str">
        <f t="shared" si="1374"/>
        <v/>
      </c>
      <c r="U283" s="55" t="str">
        <f t="shared" si="1374"/>
        <v/>
      </c>
      <c r="V283" s="55" t="str">
        <f t="shared" si="1374"/>
        <v/>
      </c>
      <c r="W283" s="55" t="str">
        <f t="shared" si="1374"/>
        <v/>
      </c>
      <c r="X283" s="55" t="str">
        <f t="shared" si="1374"/>
        <v/>
      </c>
      <c r="Y283" s="55" t="str">
        <f t="shared" si="1374"/>
        <v/>
      </c>
      <c r="Z283" s="55" t="str">
        <f t="shared" si="1374"/>
        <v/>
      </c>
      <c r="AA283" s="55" t="str">
        <f t="shared" si="1374"/>
        <v/>
      </c>
      <c r="AB283" s="55" t="str">
        <f t="shared" si="1374"/>
        <v/>
      </c>
      <c r="AC283" s="55" t="str">
        <f t="shared" si="1374"/>
        <v/>
      </c>
      <c r="AD283" s="55" t="str">
        <f t="shared" si="1374"/>
        <v/>
      </c>
      <c r="AE283" s="55" t="str">
        <f t="shared" si="1374"/>
        <v/>
      </c>
      <c r="AF283" s="55" t="str">
        <f t="shared" si="1374"/>
        <v/>
      </c>
      <c r="AG283" s="55" t="str">
        <f t="shared" si="1374"/>
        <v/>
      </c>
      <c r="AH283" s="55" t="str">
        <f t="shared" si="1374"/>
        <v/>
      </c>
      <c r="AI283" s="55" t="str">
        <f t="shared" si="1374"/>
        <v/>
      </c>
      <c r="AJ283" s="55" t="str">
        <f t="shared" si="1374"/>
        <v/>
      </c>
      <c r="AK283" s="55" t="str">
        <f t="shared" si="1374"/>
        <v/>
      </c>
      <c r="AL283" s="55" t="str">
        <f t="shared" si="1374"/>
        <v/>
      </c>
      <c r="AM283" s="55" t="str">
        <f t="shared" si="1374"/>
        <v/>
      </c>
      <c r="AN283" s="55" t="str">
        <f t="shared" si="1374"/>
        <v/>
      </c>
      <c r="AO283" s="55" t="str">
        <f t="shared" si="1374"/>
        <v/>
      </c>
      <c r="AP283" s="55" t="str">
        <f t="shared" si="1374"/>
        <v/>
      </c>
      <c r="AQ283" s="55" t="str">
        <f t="shared" si="1374"/>
        <v/>
      </c>
      <c r="AR283" s="55" t="str">
        <f t="shared" si="1374"/>
        <v/>
      </c>
      <c r="AS283" s="55" t="str">
        <f t="shared" si="1374"/>
        <v/>
      </c>
      <c r="AT283" s="55" t="str">
        <f t="shared" si="1374"/>
        <v/>
      </c>
      <c r="AU283" s="55" t="str">
        <f t="shared" si="1374"/>
        <v/>
      </c>
      <c r="AV283" s="55" t="str">
        <f t="shared" si="1374"/>
        <v/>
      </c>
      <c r="AW283" s="55" t="str">
        <f t="shared" si="1374"/>
        <v/>
      </c>
      <c r="AX283" s="55" t="str">
        <f t="shared" si="1374"/>
        <v/>
      </c>
      <c r="AY283" s="55" t="str">
        <f t="shared" si="1374"/>
        <v/>
      </c>
      <c r="AZ283" s="55" t="str">
        <f t="shared" si="1374"/>
        <v/>
      </c>
      <c r="BA283" s="55" t="str">
        <f t="shared" si="1374"/>
        <v/>
      </c>
      <c r="BB283" s="55" t="str">
        <f t="shared" si="1374"/>
        <v/>
      </c>
      <c r="BC283" s="55" t="str">
        <f t="shared" si="1374"/>
        <v/>
      </c>
      <c r="BD283" s="55" t="str">
        <f t="shared" si="1374"/>
        <v/>
      </c>
      <c r="BE283" s="55" t="str">
        <f t="shared" si="1374"/>
        <v/>
      </c>
      <c r="BF283" s="55" t="str">
        <f t="shared" si="1374"/>
        <v/>
      </c>
      <c r="BG283" s="55" t="str">
        <f t="shared" si="1374"/>
        <v/>
      </c>
      <c r="BH283" s="55" t="str">
        <f t="shared" si="1374"/>
        <v/>
      </c>
      <c r="BI283" s="55" t="str">
        <f t="shared" si="1374"/>
        <v/>
      </c>
      <c r="BJ283" s="55" t="str">
        <f t="shared" si="1374"/>
        <v/>
      </c>
      <c r="BK283" s="55" t="str">
        <f t="shared" si="1374"/>
        <v/>
      </c>
      <c r="BL283" s="55" t="str">
        <f t="shared" si="1374"/>
        <v/>
      </c>
      <c r="BM283" s="55" t="str">
        <f t="shared" si="1374"/>
        <v/>
      </c>
      <c r="BN283" s="55" t="str">
        <f t="shared" si="1374"/>
        <v/>
      </c>
      <c r="BO283" s="55" t="str">
        <f t="shared" si="1374"/>
        <v/>
      </c>
      <c r="BP283" s="55" t="str">
        <f t="shared" si="1374"/>
        <v/>
      </c>
      <c r="BQ283" s="55" t="str">
        <f t="shared" ref="BQ283:CO283" si="1375">IFERROR(IF($Y$2="DAILY",BP283+1,""),"")</f>
        <v/>
      </c>
      <c r="BR283" s="55" t="str">
        <f t="shared" si="1375"/>
        <v/>
      </c>
      <c r="BS283" s="55" t="str">
        <f t="shared" si="1375"/>
        <v/>
      </c>
      <c r="BT283" s="55" t="str">
        <f t="shared" si="1375"/>
        <v/>
      </c>
      <c r="BU283" s="55" t="str">
        <f t="shared" si="1375"/>
        <v/>
      </c>
      <c r="BV283" s="55" t="str">
        <f t="shared" si="1375"/>
        <v/>
      </c>
      <c r="BW283" s="55" t="str">
        <f t="shared" si="1375"/>
        <v/>
      </c>
      <c r="BX283" s="55" t="str">
        <f t="shared" si="1375"/>
        <v/>
      </c>
      <c r="BY283" s="55" t="str">
        <f t="shared" si="1375"/>
        <v/>
      </c>
      <c r="BZ283" s="55" t="str">
        <f t="shared" si="1375"/>
        <v/>
      </c>
      <c r="CA283" s="55" t="str">
        <f t="shared" si="1375"/>
        <v/>
      </c>
      <c r="CB283" s="55" t="str">
        <f t="shared" si="1375"/>
        <v/>
      </c>
      <c r="CC283" s="55" t="str">
        <f t="shared" si="1375"/>
        <v/>
      </c>
      <c r="CD283" s="55" t="str">
        <f t="shared" si="1375"/>
        <v/>
      </c>
      <c r="CE283" s="55" t="str">
        <f t="shared" si="1375"/>
        <v/>
      </c>
      <c r="CF283" s="55" t="str">
        <f t="shared" si="1375"/>
        <v/>
      </c>
      <c r="CG283" s="55" t="str">
        <f t="shared" si="1375"/>
        <v/>
      </c>
      <c r="CH283" s="55" t="str">
        <f t="shared" si="1375"/>
        <v/>
      </c>
      <c r="CI283" s="55" t="str">
        <f t="shared" si="1375"/>
        <v/>
      </c>
      <c r="CJ283" s="55" t="str">
        <f t="shared" si="1375"/>
        <v/>
      </c>
      <c r="CK283" s="55" t="str">
        <f t="shared" si="1375"/>
        <v/>
      </c>
      <c r="CL283" s="55" t="str">
        <f t="shared" si="1375"/>
        <v/>
      </c>
      <c r="CM283" s="55" t="str">
        <f t="shared" si="1375"/>
        <v/>
      </c>
      <c r="CN283" s="55" t="str">
        <f t="shared" si="1375"/>
        <v/>
      </c>
      <c r="CO283" s="55" t="str">
        <f t="shared" si="1375"/>
        <v/>
      </c>
      <c r="CP283" s="56" t="str">
        <f>IFERROR(IF($Y$2="DAILY",DATE(B280,1,1)-WEEKDAY(DATE(B280,1,1))+52*7,DATE(CR283,1,1)-WEEKDAY(DATE(CR283,1,1))+52*7),"")</f>
        <v/>
      </c>
      <c r="CQ283" s="3"/>
      <c r="CR283" s="3" t="str">
        <f>B64</f>
        <v/>
      </c>
    </row>
    <row r="284" spans="1:96" ht="21" customHeight="1" x14ac:dyDescent="0.25">
      <c r="A284" s="48"/>
      <c r="B284" s="49"/>
      <c r="C284" s="58"/>
      <c r="D284" s="54" t="str">
        <f>IFERROR(IF($Y$2="DAILY",IF(AND(MONTH(DATE(B280,2,29))=2,WEEKDAY(DATE(B280,1,1))=7),DATE(B280,12,24),""),""),"")</f>
        <v/>
      </c>
      <c r="E284" s="55" t="str">
        <f>IFERROR(IF($Y$2="DAILY",IF(AND(MONTH(DATE(B280,2,29))=2,WEEKDAY(DATE(B280,1,1))=7),DATE(B280,12,25),""),""),"")</f>
        <v/>
      </c>
      <c r="F284" s="55" t="str">
        <f>IFERROR(IF($Y$2="DAILY",IF(AND(MONTH(DATE(B280,2,29))=2,WEEKDAY(DATE(B280,1,1))=7),DATE(B280,12,26),""),""),"")</f>
        <v/>
      </c>
      <c r="G284" s="55" t="str">
        <f>IFERROR(IF($Y$2="DAILY",IF(AND(MONTH(DATE(B280,2,29))=2,WEEKDAY(DATE(B280,1,1))=7),DATE(B280,12,27),""),""),"")</f>
        <v/>
      </c>
      <c r="H284" s="55" t="str">
        <f>IFERROR(IF($Y$2="DAILY",IF(AND(MONTH(DATE(B280,2,29))=2,WEEKDAY(DATE(B280,1,1))=7),DATE(B280,12,28),""),""),"")</f>
        <v/>
      </c>
      <c r="I284" s="55" t="str">
        <f>IFERROR(IF($Y$2="DAILY",IF(AND(MONTH(DATE(B280,2,29))=2,WEEKDAY(DATE(B280,1,1))=7),DATE(B280,12,29),""),""),"")</f>
        <v/>
      </c>
      <c r="J284" s="55" t="str">
        <f>IFERROR(IF($Y$2="DAILY",IF(AND(MONTH(DATE(B280,2,29))=2,WEEKDAY(DATE(B280,1,1))=7),DATE(B280,12,30),""),""),"")</f>
        <v/>
      </c>
      <c r="K284" s="55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56"/>
      <c r="CQ284" s="3"/>
      <c r="CR284" s="3" t="str">
        <f>B64</f>
        <v/>
      </c>
    </row>
    <row r="285" spans="1:96" ht="21" customHeight="1" x14ac:dyDescent="0.25">
      <c r="A285" s="48" t="str">
        <f>IFERROR(IF($Y$2="DAILY","54-55",""),"")</f>
        <v>54-55</v>
      </c>
      <c r="B285" s="49" t="str">
        <f>IFERROR(IF($Y$2="DAILY",$B$10+55,""),"")</f>
        <v/>
      </c>
      <c r="C285" s="57">
        <f t="shared" ref="C285" si="1376">IF($Y$2="DAILY",1,"")</f>
        <v>1</v>
      </c>
      <c r="D285" s="54" t="str">
        <f>IFERROR(IF($Y$2="DAILY",DATE(B285,1,1)-WEEKDAY(DATE(B285,1,1),1)+1,""),"")</f>
        <v/>
      </c>
      <c r="E285" s="55" t="str">
        <f>IFERROR(IF($Y$2="DAILY",DATE(B285,1,1)-WEEKDAY(DATE(B285,1,1),1)+2,""),"")</f>
        <v/>
      </c>
      <c r="F285" s="55" t="str">
        <f>IFERROR(IF($Y$2="DAILY",DATE(B285,1,1)-WEEKDAY(DATE(B285,1,1),1)+3,""),"")</f>
        <v/>
      </c>
      <c r="G285" s="55" t="str">
        <f>IFERROR(IF($Y$2="DAILY",DATE(B285,1,1)-WEEKDAY(DATE(B285,1,1),1)+4,""),"")</f>
        <v/>
      </c>
      <c r="H285" s="55" t="str">
        <f>IFERROR(IF($Y$2="DAILY",DATE(B285,1,1)-WEEKDAY(DATE(B285,1,1),1)+5,""),"")</f>
        <v/>
      </c>
      <c r="I285" s="55" t="str">
        <f>IFERROR(IF($Y$2="DAILY",DATE(B285,1,1)-WEEKDAY(DATE(B285,1,1),1)+6,""),"")</f>
        <v/>
      </c>
      <c r="J285" s="55" t="str">
        <f>IFERROR(IF($Y$2="DAILY",DATE(B285,1,1)-WEEKDAY(DATE(B285,1,1),1)+7,""),"")</f>
        <v/>
      </c>
      <c r="K285" s="55" t="str">
        <f t="shared" ref="K285:BV285" si="1377">IFERROR(IF($Y$2="DAILY",J285+1,""),"")</f>
        <v/>
      </c>
      <c r="L285" s="55" t="str">
        <f t="shared" si="1377"/>
        <v/>
      </c>
      <c r="M285" s="55" t="str">
        <f t="shared" si="1377"/>
        <v/>
      </c>
      <c r="N285" s="55" t="str">
        <f t="shared" si="1377"/>
        <v/>
      </c>
      <c r="O285" s="55" t="str">
        <f t="shared" si="1377"/>
        <v/>
      </c>
      <c r="P285" s="55" t="str">
        <f t="shared" si="1377"/>
        <v/>
      </c>
      <c r="Q285" s="55" t="str">
        <f t="shared" si="1377"/>
        <v/>
      </c>
      <c r="R285" s="55" t="str">
        <f t="shared" si="1377"/>
        <v/>
      </c>
      <c r="S285" s="55" t="str">
        <f t="shared" si="1377"/>
        <v/>
      </c>
      <c r="T285" s="55" t="str">
        <f t="shared" si="1377"/>
        <v/>
      </c>
      <c r="U285" s="55" t="str">
        <f t="shared" si="1377"/>
        <v/>
      </c>
      <c r="V285" s="55" t="str">
        <f t="shared" si="1377"/>
        <v/>
      </c>
      <c r="W285" s="55" t="str">
        <f t="shared" si="1377"/>
        <v/>
      </c>
      <c r="X285" s="55" t="str">
        <f t="shared" si="1377"/>
        <v/>
      </c>
      <c r="Y285" s="55" t="str">
        <f t="shared" si="1377"/>
        <v/>
      </c>
      <c r="Z285" s="55" t="str">
        <f t="shared" si="1377"/>
        <v/>
      </c>
      <c r="AA285" s="55" t="str">
        <f t="shared" si="1377"/>
        <v/>
      </c>
      <c r="AB285" s="55" t="str">
        <f t="shared" si="1377"/>
        <v/>
      </c>
      <c r="AC285" s="55" t="str">
        <f t="shared" si="1377"/>
        <v/>
      </c>
      <c r="AD285" s="55" t="str">
        <f t="shared" si="1377"/>
        <v/>
      </c>
      <c r="AE285" s="55" t="str">
        <f t="shared" si="1377"/>
        <v/>
      </c>
      <c r="AF285" s="55" t="str">
        <f t="shared" si="1377"/>
        <v/>
      </c>
      <c r="AG285" s="55" t="str">
        <f t="shared" si="1377"/>
        <v/>
      </c>
      <c r="AH285" s="55" t="str">
        <f t="shared" si="1377"/>
        <v/>
      </c>
      <c r="AI285" s="55" t="str">
        <f t="shared" si="1377"/>
        <v/>
      </c>
      <c r="AJ285" s="55" t="str">
        <f t="shared" si="1377"/>
        <v/>
      </c>
      <c r="AK285" s="55" t="str">
        <f t="shared" si="1377"/>
        <v/>
      </c>
      <c r="AL285" s="55" t="str">
        <f t="shared" si="1377"/>
        <v/>
      </c>
      <c r="AM285" s="55" t="str">
        <f t="shared" si="1377"/>
        <v/>
      </c>
      <c r="AN285" s="55" t="str">
        <f t="shared" si="1377"/>
        <v/>
      </c>
      <c r="AO285" s="55" t="str">
        <f t="shared" si="1377"/>
        <v/>
      </c>
      <c r="AP285" s="55" t="str">
        <f t="shared" si="1377"/>
        <v/>
      </c>
      <c r="AQ285" s="55" t="str">
        <f t="shared" si="1377"/>
        <v/>
      </c>
      <c r="AR285" s="55" t="str">
        <f t="shared" si="1377"/>
        <v/>
      </c>
      <c r="AS285" s="55" t="str">
        <f t="shared" si="1377"/>
        <v/>
      </c>
      <c r="AT285" s="55" t="str">
        <f t="shared" si="1377"/>
        <v/>
      </c>
      <c r="AU285" s="55" t="str">
        <f t="shared" si="1377"/>
        <v/>
      </c>
      <c r="AV285" s="55" t="str">
        <f t="shared" si="1377"/>
        <v/>
      </c>
      <c r="AW285" s="55" t="str">
        <f t="shared" si="1377"/>
        <v/>
      </c>
      <c r="AX285" s="55" t="str">
        <f t="shared" si="1377"/>
        <v/>
      </c>
      <c r="AY285" s="55" t="str">
        <f t="shared" si="1377"/>
        <v/>
      </c>
      <c r="AZ285" s="55" t="str">
        <f t="shared" si="1377"/>
        <v/>
      </c>
      <c r="BA285" s="55" t="str">
        <f t="shared" si="1377"/>
        <v/>
      </c>
      <c r="BB285" s="55" t="str">
        <f t="shared" si="1377"/>
        <v/>
      </c>
      <c r="BC285" s="55" t="str">
        <f t="shared" si="1377"/>
        <v/>
      </c>
      <c r="BD285" s="55" t="str">
        <f t="shared" si="1377"/>
        <v/>
      </c>
      <c r="BE285" s="55" t="str">
        <f t="shared" si="1377"/>
        <v/>
      </c>
      <c r="BF285" s="55" t="str">
        <f t="shared" si="1377"/>
        <v/>
      </c>
      <c r="BG285" s="55" t="str">
        <f t="shared" si="1377"/>
        <v/>
      </c>
      <c r="BH285" s="55" t="str">
        <f t="shared" si="1377"/>
        <v/>
      </c>
      <c r="BI285" s="55" t="str">
        <f t="shared" si="1377"/>
        <v/>
      </c>
      <c r="BJ285" s="55" t="str">
        <f t="shared" si="1377"/>
        <v/>
      </c>
      <c r="BK285" s="55" t="str">
        <f t="shared" si="1377"/>
        <v/>
      </c>
      <c r="BL285" s="55" t="str">
        <f t="shared" si="1377"/>
        <v/>
      </c>
      <c r="BM285" s="55" t="str">
        <f t="shared" si="1377"/>
        <v/>
      </c>
      <c r="BN285" s="55" t="str">
        <f t="shared" si="1377"/>
        <v/>
      </c>
      <c r="BO285" s="55" t="str">
        <f t="shared" si="1377"/>
        <v/>
      </c>
      <c r="BP285" s="55" t="str">
        <f t="shared" si="1377"/>
        <v/>
      </c>
      <c r="BQ285" s="55" t="str">
        <f t="shared" si="1377"/>
        <v/>
      </c>
      <c r="BR285" s="55" t="str">
        <f t="shared" si="1377"/>
        <v/>
      </c>
      <c r="BS285" s="55" t="str">
        <f t="shared" si="1377"/>
        <v/>
      </c>
      <c r="BT285" s="55" t="str">
        <f t="shared" si="1377"/>
        <v/>
      </c>
      <c r="BU285" s="55" t="str">
        <f t="shared" si="1377"/>
        <v/>
      </c>
      <c r="BV285" s="55" t="str">
        <f t="shared" si="1377"/>
        <v/>
      </c>
      <c r="BW285" s="55" t="str">
        <f t="shared" ref="BW285:CO285" si="1378">IFERROR(IF($Y$2="DAILY",BV285+1,""),"")</f>
        <v/>
      </c>
      <c r="BX285" s="55" t="str">
        <f t="shared" si="1378"/>
        <v/>
      </c>
      <c r="BY285" s="55" t="str">
        <f t="shared" si="1378"/>
        <v/>
      </c>
      <c r="BZ285" s="55" t="str">
        <f t="shared" si="1378"/>
        <v/>
      </c>
      <c r="CA285" s="55" t="str">
        <f t="shared" si="1378"/>
        <v/>
      </c>
      <c r="CB285" s="55" t="str">
        <f t="shared" si="1378"/>
        <v/>
      </c>
      <c r="CC285" s="55" t="str">
        <f t="shared" si="1378"/>
        <v/>
      </c>
      <c r="CD285" s="55" t="str">
        <f t="shared" si="1378"/>
        <v/>
      </c>
      <c r="CE285" s="55" t="str">
        <f t="shared" si="1378"/>
        <v/>
      </c>
      <c r="CF285" s="55" t="str">
        <f t="shared" si="1378"/>
        <v/>
      </c>
      <c r="CG285" s="55" t="str">
        <f t="shared" si="1378"/>
        <v/>
      </c>
      <c r="CH285" s="55" t="str">
        <f t="shared" si="1378"/>
        <v/>
      </c>
      <c r="CI285" s="55" t="str">
        <f t="shared" si="1378"/>
        <v/>
      </c>
      <c r="CJ285" s="55" t="str">
        <f t="shared" si="1378"/>
        <v/>
      </c>
      <c r="CK285" s="55" t="str">
        <f t="shared" si="1378"/>
        <v/>
      </c>
      <c r="CL285" s="55" t="str">
        <f t="shared" si="1378"/>
        <v/>
      </c>
      <c r="CM285" s="55" t="str">
        <f t="shared" si="1378"/>
        <v/>
      </c>
      <c r="CN285" s="55" t="str">
        <f t="shared" si="1378"/>
        <v/>
      </c>
      <c r="CO285" s="55" t="str">
        <f t="shared" si="1378"/>
        <v/>
      </c>
      <c r="CP285" s="56" t="str">
        <f>IFERROR(IF($Y$2="DAILY",DATE(B285,1,1)-WEEKDAY(DATE(B285,1,1))+13*7,DATE(CR285,1,1)-WEEKDAY(DATE(CR285,1,1))+13*7),"")</f>
        <v/>
      </c>
      <c r="CQ285" s="3"/>
      <c r="CR285" s="3" t="str">
        <f>B65</f>
        <v/>
      </c>
    </row>
    <row r="286" spans="1:96" ht="21" customHeight="1" x14ac:dyDescent="0.25">
      <c r="A286" s="48"/>
      <c r="B286" s="61"/>
      <c r="C286" s="57">
        <f t="shared" ref="C286" si="1379">IF($Y$2="DAILY",2,"")</f>
        <v>2</v>
      </c>
      <c r="D286" s="54" t="str">
        <f t="shared" ref="D286:D288" si="1380">IFERROR(IF($Y$2="DAILY",CP285+1,""),"")</f>
        <v/>
      </c>
      <c r="E286" s="55" t="str">
        <f t="shared" ref="E286:BP286" si="1381">IFERROR(IF($Y$2="DAILY",D286+1,""),"")</f>
        <v/>
      </c>
      <c r="F286" s="55" t="str">
        <f t="shared" si="1381"/>
        <v/>
      </c>
      <c r="G286" s="55" t="str">
        <f t="shared" si="1381"/>
        <v/>
      </c>
      <c r="H286" s="55" t="str">
        <f t="shared" si="1381"/>
        <v/>
      </c>
      <c r="I286" s="55" t="str">
        <f t="shared" si="1381"/>
        <v/>
      </c>
      <c r="J286" s="55" t="str">
        <f t="shared" si="1381"/>
        <v/>
      </c>
      <c r="K286" s="55" t="str">
        <f t="shared" si="1381"/>
        <v/>
      </c>
      <c r="L286" s="55" t="str">
        <f t="shared" si="1381"/>
        <v/>
      </c>
      <c r="M286" s="55" t="str">
        <f t="shared" si="1381"/>
        <v/>
      </c>
      <c r="N286" s="55" t="str">
        <f t="shared" si="1381"/>
        <v/>
      </c>
      <c r="O286" s="55" t="str">
        <f t="shared" si="1381"/>
        <v/>
      </c>
      <c r="P286" s="55" t="str">
        <f t="shared" si="1381"/>
        <v/>
      </c>
      <c r="Q286" s="55" t="str">
        <f t="shared" si="1381"/>
        <v/>
      </c>
      <c r="R286" s="55" t="str">
        <f t="shared" si="1381"/>
        <v/>
      </c>
      <c r="S286" s="55" t="str">
        <f t="shared" si="1381"/>
        <v/>
      </c>
      <c r="T286" s="55" t="str">
        <f t="shared" si="1381"/>
        <v/>
      </c>
      <c r="U286" s="55" t="str">
        <f t="shared" si="1381"/>
        <v/>
      </c>
      <c r="V286" s="55" t="str">
        <f t="shared" si="1381"/>
        <v/>
      </c>
      <c r="W286" s="55" t="str">
        <f t="shared" si="1381"/>
        <v/>
      </c>
      <c r="X286" s="55" t="str">
        <f t="shared" si="1381"/>
        <v/>
      </c>
      <c r="Y286" s="55" t="str">
        <f t="shared" si="1381"/>
        <v/>
      </c>
      <c r="Z286" s="55" t="str">
        <f t="shared" si="1381"/>
        <v/>
      </c>
      <c r="AA286" s="55" t="str">
        <f t="shared" si="1381"/>
        <v/>
      </c>
      <c r="AB286" s="55" t="str">
        <f t="shared" si="1381"/>
        <v/>
      </c>
      <c r="AC286" s="55" t="str">
        <f t="shared" si="1381"/>
        <v/>
      </c>
      <c r="AD286" s="55" t="str">
        <f t="shared" si="1381"/>
        <v/>
      </c>
      <c r="AE286" s="55" t="str">
        <f t="shared" si="1381"/>
        <v/>
      </c>
      <c r="AF286" s="55" t="str">
        <f t="shared" si="1381"/>
        <v/>
      </c>
      <c r="AG286" s="55" t="str">
        <f t="shared" si="1381"/>
        <v/>
      </c>
      <c r="AH286" s="55" t="str">
        <f t="shared" si="1381"/>
        <v/>
      </c>
      <c r="AI286" s="55" t="str">
        <f t="shared" si="1381"/>
        <v/>
      </c>
      <c r="AJ286" s="55" t="str">
        <f t="shared" si="1381"/>
        <v/>
      </c>
      <c r="AK286" s="55" t="str">
        <f t="shared" si="1381"/>
        <v/>
      </c>
      <c r="AL286" s="55" t="str">
        <f t="shared" si="1381"/>
        <v/>
      </c>
      <c r="AM286" s="55" t="str">
        <f t="shared" si="1381"/>
        <v/>
      </c>
      <c r="AN286" s="55" t="str">
        <f t="shared" si="1381"/>
        <v/>
      </c>
      <c r="AO286" s="55" t="str">
        <f t="shared" si="1381"/>
        <v/>
      </c>
      <c r="AP286" s="55" t="str">
        <f t="shared" si="1381"/>
        <v/>
      </c>
      <c r="AQ286" s="55" t="str">
        <f t="shared" si="1381"/>
        <v/>
      </c>
      <c r="AR286" s="55" t="str">
        <f t="shared" si="1381"/>
        <v/>
      </c>
      <c r="AS286" s="55" t="str">
        <f t="shared" si="1381"/>
        <v/>
      </c>
      <c r="AT286" s="55" t="str">
        <f t="shared" si="1381"/>
        <v/>
      </c>
      <c r="AU286" s="55" t="str">
        <f t="shared" si="1381"/>
        <v/>
      </c>
      <c r="AV286" s="55" t="str">
        <f t="shared" si="1381"/>
        <v/>
      </c>
      <c r="AW286" s="55" t="str">
        <f t="shared" si="1381"/>
        <v/>
      </c>
      <c r="AX286" s="55" t="str">
        <f t="shared" si="1381"/>
        <v/>
      </c>
      <c r="AY286" s="55" t="str">
        <f t="shared" si="1381"/>
        <v/>
      </c>
      <c r="AZ286" s="55" t="str">
        <f t="shared" si="1381"/>
        <v/>
      </c>
      <c r="BA286" s="55" t="str">
        <f t="shared" si="1381"/>
        <v/>
      </c>
      <c r="BB286" s="55" t="str">
        <f t="shared" si="1381"/>
        <v/>
      </c>
      <c r="BC286" s="55" t="str">
        <f t="shared" si="1381"/>
        <v/>
      </c>
      <c r="BD286" s="55" t="str">
        <f t="shared" si="1381"/>
        <v/>
      </c>
      <c r="BE286" s="55" t="str">
        <f t="shared" si="1381"/>
        <v/>
      </c>
      <c r="BF286" s="55" t="str">
        <f t="shared" si="1381"/>
        <v/>
      </c>
      <c r="BG286" s="55" t="str">
        <f t="shared" si="1381"/>
        <v/>
      </c>
      <c r="BH286" s="55" t="str">
        <f t="shared" si="1381"/>
        <v/>
      </c>
      <c r="BI286" s="55" t="str">
        <f t="shared" si="1381"/>
        <v/>
      </c>
      <c r="BJ286" s="55" t="str">
        <f t="shared" si="1381"/>
        <v/>
      </c>
      <c r="BK286" s="55" t="str">
        <f t="shared" si="1381"/>
        <v/>
      </c>
      <c r="BL286" s="55" t="str">
        <f t="shared" si="1381"/>
        <v/>
      </c>
      <c r="BM286" s="55" t="str">
        <f t="shared" si="1381"/>
        <v/>
      </c>
      <c r="BN286" s="55" t="str">
        <f t="shared" si="1381"/>
        <v/>
      </c>
      <c r="BO286" s="55" t="str">
        <f t="shared" si="1381"/>
        <v/>
      </c>
      <c r="BP286" s="55" t="str">
        <f t="shared" si="1381"/>
        <v/>
      </c>
      <c r="BQ286" s="55" t="str">
        <f t="shared" ref="BQ286:CO286" si="1382">IFERROR(IF($Y$2="DAILY",BP286+1,""),"")</f>
        <v/>
      </c>
      <c r="BR286" s="55" t="str">
        <f t="shared" si="1382"/>
        <v/>
      </c>
      <c r="BS286" s="55" t="str">
        <f t="shared" si="1382"/>
        <v/>
      </c>
      <c r="BT286" s="55" t="str">
        <f t="shared" si="1382"/>
        <v/>
      </c>
      <c r="BU286" s="55" t="str">
        <f t="shared" si="1382"/>
        <v/>
      </c>
      <c r="BV286" s="55" t="str">
        <f t="shared" si="1382"/>
        <v/>
      </c>
      <c r="BW286" s="55" t="str">
        <f t="shared" si="1382"/>
        <v/>
      </c>
      <c r="BX286" s="55" t="str">
        <f t="shared" si="1382"/>
        <v/>
      </c>
      <c r="BY286" s="55" t="str">
        <f t="shared" si="1382"/>
        <v/>
      </c>
      <c r="BZ286" s="55" t="str">
        <f t="shared" si="1382"/>
        <v/>
      </c>
      <c r="CA286" s="55" t="str">
        <f t="shared" si="1382"/>
        <v/>
      </c>
      <c r="CB286" s="55" t="str">
        <f t="shared" si="1382"/>
        <v/>
      </c>
      <c r="CC286" s="55" t="str">
        <f t="shared" si="1382"/>
        <v/>
      </c>
      <c r="CD286" s="55" t="str">
        <f t="shared" si="1382"/>
        <v/>
      </c>
      <c r="CE286" s="55" t="str">
        <f t="shared" si="1382"/>
        <v/>
      </c>
      <c r="CF286" s="55" t="str">
        <f t="shared" si="1382"/>
        <v/>
      </c>
      <c r="CG286" s="55" t="str">
        <f t="shared" si="1382"/>
        <v/>
      </c>
      <c r="CH286" s="55" t="str">
        <f t="shared" si="1382"/>
        <v/>
      </c>
      <c r="CI286" s="55" t="str">
        <f t="shared" si="1382"/>
        <v/>
      </c>
      <c r="CJ286" s="55" t="str">
        <f t="shared" si="1382"/>
        <v/>
      </c>
      <c r="CK286" s="55" t="str">
        <f t="shared" si="1382"/>
        <v/>
      </c>
      <c r="CL286" s="55" t="str">
        <f t="shared" si="1382"/>
        <v/>
      </c>
      <c r="CM286" s="55" t="str">
        <f t="shared" si="1382"/>
        <v/>
      </c>
      <c r="CN286" s="55" t="str">
        <f t="shared" si="1382"/>
        <v/>
      </c>
      <c r="CO286" s="55" t="str">
        <f t="shared" si="1382"/>
        <v/>
      </c>
      <c r="CP286" s="56" t="str">
        <f>IFERROR(IF($Y$2="DAILY",DATE(B285,1,1)-WEEKDAY(DATE(B285,1,1))+26*7,DATE(CR286,1,1)-WEEKDAY(DATE(CR286,1,1))+26*7),"")</f>
        <v/>
      </c>
      <c r="CQ286" s="3"/>
      <c r="CR286" s="3" t="str">
        <f>B65</f>
        <v/>
      </c>
    </row>
    <row r="287" spans="1:96" ht="21" customHeight="1" x14ac:dyDescent="0.25">
      <c r="A287" s="48"/>
      <c r="B287" s="49"/>
      <c r="C287" s="57">
        <f t="shared" ref="C287" si="1383">IF($Y$2="DAILY",3,"")</f>
        <v>3</v>
      </c>
      <c r="D287" s="54" t="str">
        <f t="shared" si="1380"/>
        <v/>
      </c>
      <c r="E287" s="55" t="str">
        <f t="shared" ref="E287:BP287" si="1384">IFERROR(IF($Y$2="DAILY",D287+1,""),"")</f>
        <v/>
      </c>
      <c r="F287" s="55" t="str">
        <f t="shared" si="1384"/>
        <v/>
      </c>
      <c r="G287" s="55" t="str">
        <f t="shared" si="1384"/>
        <v/>
      </c>
      <c r="H287" s="55" t="str">
        <f t="shared" si="1384"/>
        <v/>
      </c>
      <c r="I287" s="55" t="str">
        <f t="shared" si="1384"/>
        <v/>
      </c>
      <c r="J287" s="55" t="str">
        <f t="shared" si="1384"/>
        <v/>
      </c>
      <c r="K287" s="55" t="str">
        <f t="shared" si="1384"/>
        <v/>
      </c>
      <c r="L287" s="55" t="str">
        <f t="shared" si="1384"/>
        <v/>
      </c>
      <c r="M287" s="55" t="str">
        <f t="shared" si="1384"/>
        <v/>
      </c>
      <c r="N287" s="55" t="str">
        <f t="shared" si="1384"/>
        <v/>
      </c>
      <c r="O287" s="55" t="str">
        <f t="shared" si="1384"/>
        <v/>
      </c>
      <c r="P287" s="55" t="str">
        <f t="shared" si="1384"/>
        <v/>
      </c>
      <c r="Q287" s="55" t="str">
        <f t="shared" si="1384"/>
        <v/>
      </c>
      <c r="R287" s="55" t="str">
        <f t="shared" si="1384"/>
        <v/>
      </c>
      <c r="S287" s="55" t="str">
        <f t="shared" si="1384"/>
        <v/>
      </c>
      <c r="T287" s="55" t="str">
        <f t="shared" si="1384"/>
        <v/>
      </c>
      <c r="U287" s="55" t="str">
        <f t="shared" si="1384"/>
        <v/>
      </c>
      <c r="V287" s="55" t="str">
        <f t="shared" si="1384"/>
        <v/>
      </c>
      <c r="W287" s="55" t="str">
        <f t="shared" si="1384"/>
        <v/>
      </c>
      <c r="X287" s="55" t="str">
        <f t="shared" si="1384"/>
        <v/>
      </c>
      <c r="Y287" s="55" t="str">
        <f t="shared" si="1384"/>
        <v/>
      </c>
      <c r="Z287" s="55" t="str">
        <f t="shared" si="1384"/>
        <v/>
      </c>
      <c r="AA287" s="55" t="str">
        <f t="shared" si="1384"/>
        <v/>
      </c>
      <c r="AB287" s="55" t="str">
        <f t="shared" si="1384"/>
        <v/>
      </c>
      <c r="AC287" s="55" t="str">
        <f t="shared" si="1384"/>
        <v/>
      </c>
      <c r="AD287" s="55" t="str">
        <f t="shared" si="1384"/>
        <v/>
      </c>
      <c r="AE287" s="55" t="str">
        <f t="shared" si="1384"/>
        <v/>
      </c>
      <c r="AF287" s="55" t="str">
        <f t="shared" si="1384"/>
        <v/>
      </c>
      <c r="AG287" s="55" t="str">
        <f t="shared" si="1384"/>
        <v/>
      </c>
      <c r="AH287" s="55" t="str">
        <f t="shared" si="1384"/>
        <v/>
      </c>
      <c r="AI287" s="55" t="str">
        <f t="shared" si="1384"/>
        <v/>
      </c>
      <c r="AJ287" s="55" t="str">
        <f t="shared" si="1384"/>
        <v/>
      </c>
      <c r="AK287" s="55" t="str">
        <f t="shared" si="1384"/>
        <v/>
      </c>
      <c r="AL287" s="55" t="str">
        <f t="shared" si="1384"/>
        <v/>
      </c>
      <c r="AM287" s="55" t="str">
        <f t="shared" si="1384"/>
        <v/>
      </c>
      <c r="AN287" s="55" t="str">
        <f t="shared" si="1384"/>
        <v/>
      </c>
      <c r="AO287" s="55" t="str">
        <f t="shared" si="1384"/>
        <v/>
      </c>
      <c r="AP287" s="55" t="str">
        <f t="shared" si="1384"/>
        <v/>
      </c>
      <c r="AQ287" s="55" t="str">
        <f t="shared" si="1384"/>
        <v/>
      </c>
      <c r="AR287" s="55" t="str">
        <f t="shared" si="1384"/>
        <v/>
      </c>
      <c r="AS287" s="55" t="str">
        <f t="shared" si="1384"/>
        <v/>
      </c>
      <c r="AT287" s="55" t="str">
        <f t="shared" si="1384"/>
        <v/>
      </c>
      <c r="AU287" s="55" t="str">
        <f t="shared" si="1384"/>
        <v/>
      </c>
      <c r="AV287" s="55" t="str">
        <f t="shared" si="1384"/>
        <v/>
      </c>
      <c r="AW287" s="55" t="str">
        <f t="shared" si="1384"/>
        <v/>
      </c>
      <c r="AX287" s="55" t="str">
        <f t="shared" si="1384"/>
        <v/>
      </c>
      <c r="AY287" s="55" t="str">
        <f t="shared" si="1384"/>
        <v/>
      </c>
      <c r="AZ287" s="55" t="str">
        <f t="shared" si="1384"/>
        <v/>
      </c>
      <c r="BA287" s="55" t="str">
        <f t="shared" si="1384"/>
        <v/>
      </c>
      <c r="BB287" s="55" t="str">
        <f t="shared" si="1384"/>
        <v/>
      </c>
      <c r="BC287" s="55" t="str">
        <f t="shared" si="1384"/>
        <v/>
      </c>
      <c r="BD287" s="55" t="str">
        <f t="shared" si="1384"/>
        <v/>
      </c>
      <c r="BE287" s="55" t="str">
        <f t="shared" si="1384"/>
        <v/>
      </c>
      <c r="BF287" s="55" t="str">
        <f t="shared" si="1384"/>
        <v/>
      </c>
      <c r="BG287" s="55" t="str">
        <f t="shared" si="1384"/>
        <v/>
      </c>
      <c r="BH287" s="55" t="str">
        <f t="shared" si="1384"/>
        <v/>
      </c>
      <c r="BI287" s="55" t="str">
        <f t="shared" si="1384"/>
        <v/>
      </c>
      <c r="BJ287" s="55" t="str">
        <f t="shared" si="1384"/>
        <v/>
      </c>
      <c r="BK287" s="55" t="str">
        <f t="shared" si="1384"/>
        <v/>
      </c>
      <c r="BL287" s="55" t="str">
        <f t="shared" si="1384"/>
        <v/>
      </c>
      <c r="BM287" s="55" t="str">
        <f t="shared" si="1384"/>
        <v/>
      </c>
      <c r="BN287" s="55" t="str">
        <f t="shared" si="1384"/>
        <v/>
      </c>
      <c r="BO287" s="55" t="str">
        <f t="shared" si="1384"/>
        <v/>
      </c>
      <c r="BP287" s="55" t="str">
        <f t="shared" si="1384"/>
        <v/>
      </c>
      <c r="BQ287" s="55" t="str">
        <f t="shared" ref="BQ287:CO287" si="1385">IFERROR(IF($Y$2="DAILY",BP287+1,""),"")</f>
        <v/>
      </c>
      <c r="BR287" s="55" t="str">
        <f t="shared" si="1385"/>
        <v/>
      </c>
      <c r="BS287" s="55" t="str">
        <f t="shared" si="1385"/>
        <v/>
      </c>
      <c r="BT287" s="55" t="str">
        <f t="shared" si="1385"/>
        <v/>
      </c>
      <c r="BU287" s="55" t="str">
        <f t="shared" si="1385"/>
        <v/>
      </c>
      <c r="BV287" s="55" t="str">
        <f t="shared" si="1385"/>
        <v/>
      </c>
      <c r="BW287" s="55" t="str">
        <f t="shared" si="1385"/>
        <v/>
      </c>
      <c r="BX287" s="55" t="str">
        <f t="shared" si="1385"/>
        <v/>
      </c>
      <c r="BY287" s="55" t="str">
        <f t="shared" si="1385"/>
        <v/>
      </c>
      <c r="BZ287" s="55" t="str">
        <f t="shared" si="1385"/>
        <v/>
      </c>
      <c r="CA287" s="55" t="str">
        <f t="shared" si="1385"/>
        <v/>
      </c>
      <c r="CB287" s="55" t="str">
        <f t="shared" si="1385"/>
        <v/>
      </c>
      <c r="CC287" s="55" t="str">
        <f t="shared" si="1385"/>
        <v/>
      </c>
      <c r="CD287" s="55" t="str">
        <f t="shared" si="1385"/>
        <v/>
      </c>
      <c r="CE287" s="55" t="str">
        <f t="shared" si="1385"/>
        <v/>
      </c>
      <c r="CF287" s="55" t="str">
        <f t="shared" si="1385"/>
        <v/>
      </c>
      <c r="CG287" s="55" t="str">
        <f t="shared" si="1385"/>
        <v/>
      </c>
      <c r="CH287" s="55" t="str">
        <f t="shared" si="1385"/>
        <v/>
      </c>
      <c r="CI287" s="55" t="str">
        <f t="shared" si="1385"/>
        <v/>
      </c>
      <c r="CJ287" s="55" t="str">
        <f t="shared" si="1385"/>
        <v/>
      </c>
      <c r="CK287" s="55" t="str">
        <f t="shared" si="1385"/>
        <v/>
      </c>
      <c r="CL287" s="55" t="str">
        <f t="shared" si="1385"/>
        <v/>
      </c>
      <c r="CM287" s="55" t="str">
        <f t="shared" si="1385"/>
        <v/>
      </c>
      <c r="CN287" s="55" t="str">
        <f t="shared" si="1385"/>
        <v/>
      </c>
      <c r="CO287" s="55" t="str">
        <f t="shared" si="1385"/>
        <v/>
      </c>
      <c r="CP287" s="56" t="str">
        <f>IFERROR(IF($Y$2="DAILY",DATE(B285,1,1)-WEEKDAY(DATE(B285,1,1))+39*7,DATE(CR287,1,1)-WEEKDAY(DATE(CR287,1,1))+39*7),"")</f>
        <v/>
      </c>
      <c r="CQ287" s="3"/>
      <c r="CR287" s="3" t="str">
        <f>B65</f>
        <v/>
      </c>
    </row>
    <row r="288" spans="1:96" ht="21" customHeight="1" x14ac:dyDescent="0.25">
      <c r="A288" s="48"/>
      <c r="B288" s="49"/>
      <c r="C288" s="57">
        <f t="shared" ref="C288" si="1386">IF($Y$2="DAILY",4,"")</f>
        <v>4</v>
      </c>
      <c r="D288" s="54" t="str">
        <f t="shared" si="1380"/>
        <v/>
      </c>
      <c r="E288" s="55" t="str">
        <f t="shared" ref="E288:BP288" si="1387">IFERROR(IF($Y$2="DAILY",D288+1,""),"")</f>
        <v/>
      </c>
      <c r="F288" s="55" t="str">
        <f t="shared" si="1387"/>
        <v/>
      </c>
      <c r="G288" s="55" t="str">
        <f t="shared" si="1387"/>
        <v/>
      </c>
      <c r="H288" s="55" t="str">
        <f t="shared" si="1387"/>
        <v/>
      </c>
      <c r="I288" s="55" t="str">
        <f t="shared" si="1387"/>
        <v/>
      </c>
      <c r="J288" s="55" t="str">
        <f t="shared" si="1387"/>
        <v/>
      </c>
      <c r="K288" s="55" t="str">
        <f t="shared" si="1387"/>
        <v/>
      </c>
      <c r="L288" s="55" t="str">
        <f t="shared" si="1387"/>
        <v/>
      </c>
      <c r="M288" s="55" t="str">
        <f t="shared" si="1387"/>
        <v/>
      </c>
      <c r="N288" s="55" t="str">
        <f t="shared" si="1387"/>
        <v/>
      </c>
      <c r="O288" s="55" t="str">
        <f t="shared" si="1387"/>
        <v/>
      </c>
      <c r="P288" s="55" t="str">
        <f t="shared" si="1387"/>
        <v/>
      </c>
      <c r="Q288" s="55" t="str">
        <f t="shared" si="1387"/>
        <v/>
      </c>
      <c r="R288" s="55" t="str">
        <f t="shared" si="1387"/>
        <v/>
      </c>
      <c r="S288" s="55" t="str">
        <f t="shared" si="1387"/>
        <v/>
      </c>
      <c r="T288" s="55" t="str">
        <f t="shared" si="1387"/>
        <v/>
      </c>
      <c r="U288" s="55" t="str">
        <f t="shared" si="1387"/>
        <v/>
      </c>
      <c r="V288" s="55" t="str">
        <f t="shared" si="1387"/>
        <v/>
      </c>
      <c r="W288" s="55" t="str">
        <f t="shared" si="1387"/>
        <v/>
      </c>
      <c r="X288" s="55" t="str">
        <f t="shared" si="1387"/>
        <v/>
      </c>
      <c r="Y288" s="55" t="str">
        <f t="shared" si="1387"/>
        <v/>
      </c>
      <c r="Z288" s="55" t="str">
        <f t="shared" si="1387"/>
        <v/>
      </c>
      <c r="AA288" s="55" t="str">
        <f t="shared" si="1387"/>
        <v/>
      </c>
      <c r="AB288" s="55" t="str">
        <f t="shared" si="1387"/>
        <v/>
      </c>
      <c r="AC288" s="55" t="str">
        <f t="shared" si="1387"/>
        <v/>
      </c>
      <c r="AD288" s="55" t="str">
        <f t="shared" si="1387"/>
        <v/>
      </c>
      <c r="AE288" s="55" t="str">
        <f t="shared" si="1387"/>
        <v/>
      </c>
      <c r="AF288" s="55" t="str">
        <f t="shared" si="1387"/>
        <v/>
      </c>
      <c r="AG288" s="55" t="str">
        <f t="shared" si="1387"/>
        <v/>
      </c>
      <c r="AH288" s="55" t="str">
        <f t="shared" si="1387"/>
        <v/>
      </c>
      <c r="AI288" s="55" t="str">
        <f t="shared" si="1387"/>
        <v/>
      </c>
      <c r="AJ288" s="55" t="str">
        <f t="shared" si="1387"/>
        <v/>
      </c>
      <c r="AK288" s="55" t="str">
        <f t="shared" si="1387"/>
        <v/>
      </c>
      <c r="AL288" s="55" t="str">
        <f t="shared" si="1387"/>
        <v/>
      </c>
      <c r="AM288" s="55" t="str">
        <f t="shared" si="1387"/>
        <v/>
      </c>
      <c r="AN288" s="55" t="str">
        <f t="shared" si="1387"/>
        <v/>
      </c>
      <c r="AO288" s="55" t="str">
        <f t="shared" si="1387"/>
        <v/>
      </c>
      <c r="AP288" s="55" t="str">
        <f t="shared" si="1387"/>
        <v/>
      </c>
      <c r="AQ288" s="55" t="str">
        <f t="shared" si="1387"/>
        <v/>
      </c>
      <c r="AR288" s="55" t="str">
        <f t="shared" si="1387"/>
        <v/>
      </c>
      <c r="AS288" s="55" t="str">
        <f t="shared" si="1387"/>
        <v/>
      </c>
      <c r="AT288" s="55" t="str">
        <f t="shared" si="1387"/>
        <v/>
      </c>
      <c r="AU288" s="55" t="str">
        <f t="shared" si="1387"/>
        <v/>
      </c>
      <c r="AV288" s="55" t="str">
        <f t="shared" si="1387"/>
        <v/>
      </c>
      <c r="AW288" s="55" t="str">
        <f t="shared" si="1387"/>
        <v/>
      </c>
      <c r="AX288" s="55" t="str">
        <f t="shared" si="1387"/>
        <v/>
      </c>
      <c r="AY288" s="55" t="str">
        <f t="shared" si="1387"/>
        <v/>
      </c>
      <c r="AZ288" s="55" t="str">
        <f t="shared" si="1387"/>
        <v/>
      </c>
      <c r="BA288" s="55" t="str">
        <f t="shared" si="1387"/>
        <v/>
      </c>
      <c r="BB288" s="55" t="str">
        <f t="shared" si="1387"/>
        <v/>
      </c>
      <c r="BC288" s="55" t="str">
        <f t="shared" si="1387"/>
        <v/>
      </c>
      <c r="BD288" s="55" t="str">
        <f t="shared" si="1387"/>
        <v/>
      </c>
      <c r="BE288" s="55" t="str">
        <f t="shared" si="1387"/>
        <v/>
      </c>
      <c r="BF288" s="55" t="str">
        <f t="shared" si="1387"/>
        <v/>
      </c>
      <c r="BG288" s="55" t="str">
        <f t="shared" si="1387"/>
        <v/>
      </c>
      <c r="BH288" s="55" t="str">
        <f t="shared" si="1387"/>
        <v/>
      </c>
      <c r="BI288" s="55" t="str">
        <f t="shared" si="1387"/>
        <v/>
      </c>
      <c r="BJ288" s="55" t="str">
        <f t="shared" si="1387"/>
        <v/>
      </c>
      <c r="BK288" s="55" t="str">
        <f t="shared" si="1387"/>
        <v/>
      </c>
      <c r="BL288" s="55" t="str">
        <f t="shared" si="1387"/>
        <v/>
      </c>
      <c r="BM288" s="55" t="str">
        <f t="shared" si="1387"/>
        <v/>
      </c>
      <c r="BN288" s="55" t="str">
        <f t="shared" si="1387"/>
        <v/>
      </c>
      <c r="BO288" s="55" t="str">
        <f t="shared" si="1387"/>
        <v/>
      </c>
      <c r="BP288" s="55" t="str">
        <f t="shared" si="1387"/>
        <v/>
      </c>
      <c r="BQ288" s="55" t="str">
        <f t="shared" ref="BQ288:CO288" si="1388">IFERROR(IF($Y$2="DAILY",BP288+1,""),"")</f>
        <v/>
      </c>
      <c r="BR288" s="55" t="str">
        <f t="shared" si="1388"/>
        <v/>
      </c>
      <c r="BS288" s="55" t="str">
        <f t="shared" si="1388"/>
        <v/>
      </c>
      <c r="BT288" s="55" t="str">
        <f t="shared" si="1388"/>
        <v/>
      </c>
      <c r="BU288" s="55" t="str">
        <f t="shared" si="1388"/>
        <v/>
      </c>
      <c r="BV288" s="55" t="str">
        <f t="shared" si="1388"/>
        <v/>
      </c>
      <c r="BW288" s="55" t="str">
        <f t="shared" si="1388"/>
        <v/>
      </c>
      <c r="BX288" s="55" t="str">
        <f t="shared" si="1388"/>
        <v/>
      </c>
      <c r="BY288" s="55" t="str">
        <f t="shared" si="1388"/>
        <v/>
      </c>
      <c r="BZ288" s="55" t="str">
        <f t="shared" si="1388"/>
        <v/>
      </c>
      <c r="CA288" s="55" t="str">
        <f t="shared" si="1388"/>
        <v/>
      </c>
      <c r="CB288" s="55" t="str">
        <f t="shared" si="1388"/>
        <v/>
      </c>
      <c r="CC288" s="55" t="str">
        <f t="shared" si="1388"/>
        <v/>
      </c>
      <c r="CD288" s="55" t="str">
        <f t="shared" si="1388"/>
        <v/>
      </c>
      <c r="CE288" s="55" t="str">
        <f t="shared" si="1388"/>
        <v/>
      </c>
      <c r="CF288" s="55" t="str">
        <f t="shared" si="1388"/>
        <v/>
      </c>
      <c r="CG288" s="55" t="str">
        <f t="shared" si="1388"/>
        <v/>
      </c>
      <c r="CH288" s="55" t="str">
        <f t="shared" si="1388"/>
        <v/>
      </c>
      <c r="CI288" s="55" t="str">
        <f t="shared" si="1388"/>
        <v/>
      </c>
      <c r="CJ288" s="55" t="str">
        <f t="shared" si="1388"/>
        <v/>
      </c>
      <c r="CK288" s="55" t="str">
        <f t="shared" si="1388"/>
        <v/>
      </c>
      <c r="CL288" s="55" t="str">
        <f t="shared" si="1388"/>
        <v/>
      </c>
      <c r="CM288" s="55" t="str">
        <f t="shared" si="1388"/>
        <v/>
      </c>
      <c r="CN288" s="55" t="str">
        <f t="shared" si="1388"/>
        <v/>
      </c>
      <c r="CO288" s="55" t="str">
        <f t="shared" si="1388"/>
        <v/>
      </c>
      <c r="CP288" s="56" t="str">
        <f>IFERROR(IF($Y$2="DAILY",DATE(B285,1,1)-WEEKDAY(DATE(B285,1,1))+52*7,DATE(CR288,1,1)-WEEKDAY(DATE(CR288,1,1))+52*7),"")</f>
        <v/>
      </c>
      <c r="CQ288" s="3"/>
      <c r="CR288" s="3" t="str">
        <f>B65</f>
        <v/>
      </c>
    </row>
    <row r="289" spans="1:96" ht="21" customHeight="1" x14ac:dyDescent="0.25">
      <c r="A289" s="48"/>
      <c r="B289" s="49"/>
      <c r="C289" s="58"/>
      <c r="D289" s="54" t="str">
        <f>IFERROR(IF($Y$2="DAILY",IF(AND(MONTH(DATE(B285,2,29))=2,WEEKDAY(DATE(B285,1,1))=7),DATE(B285,12,24),""),""),"")</f>
        <v/>
      </c>
      <c r="E289" s="55" t="str">
        <f>IFERROR(IF($Y$2="DAILY",IF(AND(MONTH(DATE(B285,2,29))=2,WEEKDAY(DATE(B285,1,1))=7),DATE(B285,12,25),""),""),"")</f>
        <v/>
      </c>
      <c r="F289" s="55" t="str">
        <f>IFERROR(IF($Y$2="DAILY",IF(AND(MONTH(DATE(B285,2,29))=2,WEEKDAY(DATE(B285,1,1))=7),DATE(B285,12,26),""),""),"")</f>
        <v/>
      </c>
      <c r="G289" s="55" t="str">
        <f>IFERROR(IF($Y$2="DAILY",IF(AND(MONTH(DATE(B285,2,29))=2,WEEKDAY(DATE(B285,1,1))=7),DATE(B285,12,27),""),""),"")</f>
        <v/>
      </c>
      <c r="H289" s="55" t="str">
        <f>IFERROR(IF($Y$2="DAILY",IF(AND(MONTH(DATE(B285,2,29))=2,WEEKDAY(DATE(B285,1,1))=7),DATE(B285,12,28),""),""),"")</f>
        <v/>
      </c>
      <c r="I289" s="55" t="str">
        <f>IFERROR(IF($Y$2="DAILY",IF(AND(MONTH(DATE(B285,2,29))=2,WEEKDAY(DATE(B285,1,1))=7),DATE(B285,12,29),""),""),"")</f>
        <v/>
      </c>
      <c r="J289" s="55" t="str">
        <f>IFERROR(IF($Y$2="DAILY",IF(AND(MONTH(DATE(B285,2,29))=2,WEEKDAY(DATE(B285,1,1))=7),DATE(B285,12,30),""),""),"")</f>
        <v/>
      </c>
      <c r="K289" s="55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  <c r="CE289" s="62"/>
      <c r="CF289" s="62"/>
      <c r="CG289" s="62"/>
      <c r="CH289" s="62"/>
      <c r="CI289" s="62"/>
      <c r="CJ289" s="62"/>
      <c r="CK289" s="62"/>
      <c r="CL289" s="62"/>
      <c r="CM289" s="62"/>
      <c r="CN289" s="62"/>
      <c r="CO289" s="62"/>
      <c r="CP289" s="56"/>
      <c r="CQ289" s="3"/>
      <c r="CR289" s="3" t="str">
        <f>B65</f>
        <v/>
      </c>
    </row>
    <row r="290" spans="1:96" ht="21" customHeight="1" x14ac:dyDescent="0.25">
      <c r="A290" s="48" t="str">
        <f>IFERROR(IF($Y$2="DAILY","55-56",""),"")</f>
        <v>55-56</v>
      </c>
      <c r="B290" s="49" t="str">
        <f>IFERROR(IF($Y$2="DAILY",$B$10+56,""),"")</f>
        <v/>
      </c>
      <c r="C290" s="57">
        <f t="shared" ref="C290" si="1389">IF($Y$2="DAILY",1,"")</f>
        <v>1</v>
      </c>
      <c r="D290" s="54" t="str">
        <f>IFERROR(IF($Y$2="DAILY",DATE(B290,1,1)-WEEKDAY(DATE(B290,1,1),1)+1,""),"")</f>
        <v/>
      </c>
      <c r="E290" s="55" t="str">
        <f>IFERROR(IF($Y$2="DAILY",DATE(B290,1,1)-WEEKDAY(DATE(B290,1,1),1)+2,""),"")</f>
        <v/>
      </c>
      <c r="F290" s="55" t="str">
        <f>IFERROR(IF($Y$2="DAILY",DATE(B290,1,1)-WEEKDAY(DATE(B290,1,1),1)+3,""),"")</f>
        <v/>
      </c>
      <c r="G290" s="55" t="str">
        <f>IFERROR(IF($Y$2="DAILY",DATE(B290,1,1)-WEEKDAY(DATE(B290,1,1),1)+4,""),"")</f>
        <v/>
      </c>
      <c r="H290" s="55" t="str">
        <f>IFERROR(IF($Y$2="DAILY",DATE(B290,1,1)-WEEKDAY(DATE(B290,1,1),1)+5,""),"")</f>
        <v/>
      </c>
      <c r="I290" s="55" t="str">
        <f>IFERROR(IF($Y$2="DAILY",DATE(B290,1,1)-WEEKDAY(DATE(B290,1,1),1)+6,""),"")</f>
        <v/>
      </c>
      <c r="J290" s="55" t="str">
        <f>IFERROR(IF($Y$2="DAILY",DATE(B290,1,1)-WEEKDAY(DATE(B290,1,1),1)+7,""),"")</f>
        <v/>
      </c>
      <c r="K290" s="55" t="str">
        <f t="shared" ref="K290:BV290" si="1390">IFERROR(IF($Y$2="DAILY",J290+1,""),"")</f>
        <v/>
      </c>
      <c r="L290" s="55" t="str">
        <f t="shared" si="1390"/>
        <v/>
      </c>
      <c r="M290" s="55" t="str">
        <f t="shared" si="1390"/>
        <v/>
      </c>
      <c r="N290" s="55" t="str">
        <f t="shared" si="1390"/>
        <v/>
      </c>
      <c r="O290" s="55" t="str">
        <f t="shared" si="1390"/>
        <v/>
      </c>
      <c r="P290" s="55" t="str">
        <f t="shared" si="1390"/>
        <v/>
      </c>
      <c r="Q290" s="55" t="str">
        <f t="shared" si="1390"/>
        <v/>
      </c>
      <c r="R290" s="55" t="str">
        <f t="shared" si="1390"/>
        <v/>
      </c>
      <c r="S290" s="55" t="str">
        <f t="shared" si="1390"/>
        <v/>
      </c>
      <c r="T290" s="55" t="str">
        <f t="shared" si="1390"/>
        <v/>
      </c>
      <c r="U290" s="55" t="str">
        <f t="shared" si="1390"/>
        <v/>
      </c>
      <c r="V290" s="55" t="str">
        <f t="shared" si="1390"/>
        <v/>
      </c>
      <c r="W290" s="55" t="str">
        <f t="shared" si="1390"/>
        <v/>
      </c>
      <c r="X290" s="55" t="str">
        <f t="shared" si="1390"/>
        <v/>
      </c>
      <c r="Y290" s="55" t="str">
        <f t="shared" si="1390"/>
        <v/>
      </c>
      <c r="Z290" s="55" t="str">
        <f t="shared" si="1390"/>
        <v/>
      </c>
      <c r="AA290" s="55" t="str">
        <f t="shared" si="1390"/>
        <v/>
      </c>
      <c r="AB290" s="55" t="str">
        <f t="shared" si="1390"/>
        <v/>
      </c>
      <c r="AC290" s="55" t="str">
        <f t="shared" si="1390"/>
        <v/>
      </c>
      <c r="AD290" s="55" t="str">
        <f t="shared" si="1390"/>
        <v/>
      </c>
      <c r="AE290" s="55" t="str">
        <f t="shared" si="1390"/>
        <v/>
      </c>
      <c r="AF290" s="55" t="str">
        <f t="shared" si="1390"/>
        <v/>
      </c>
      <c r="AG290" s="55" t="str">
        <f t="shared" si="1390"/>
        <v/>
      </c>
      <c r="AH290" s="55" t="str">
        <f t="shared" si="1390"/>
        <v/>
      </c>
      <c r="AI290" s="55" t="str">
        <f t="shared" si="1390"/>
        <v/>
      </c>
      <c r="AJ290" s="55" t="str">
        <f t="shared" si="1390"/>
        <v/>
      </c>
      <c r="AK290" s="55" t="str">
        <f t="shared" si="1390"/>
        <v/>
      </c>
      <c r="AL290" s="55" t="str">
        <f t="shared" si="1390"/>
        <v/>
      </c>
      <c r="AM290" s="55" t="str">
        <f t="shared" si="1390"/>
        <v/>
      </c>
      <c r="AN290" s="55" t="str">
        <f t="shared" si="1390"/>
        <v/>
      </c>
      <c r="AO290" s="55" t="str">
        <f t="shared" si="1390"/>
        <v/>
      </c>
      <c r="AP290" s="55" t="str">
        <f t="shared" si="1390"/>
        <v/>
      </c>
      <c r="AQ290" s="55" t="str">
        <f t="shared" si="1390"/>
        <v/>
      </c>
      <c r="AR290" s="55" t="str">
        <f t="shared" si="1390"/>
        <v/>
      </c>
      <c r="AS290" s="55" t="str">
        <f t="shared" si="1390"/>
        <v/>
      </c>
      <c r="AT290" s="55" t="str">
        <f t="shared" si="1390"/>
        <v/>
      </c>
      <c r="AU290" s="55" t="str">
        <f t="shared" si="1390"/>
        <v/>
      </c>
      <c r="AV290" s="55" t="str">
        <f t="shared" si="1390"/>
        <v/>
      </c>
      <c r="AW290" s="55" t="str">
        <f t="shared" si="1390"/>
        <v/>
      </c>
      <c r="AX290" s="55" t="str">
        <f t="shared" si="1390"/>
        <v/>
      </c>
      <c r="AY290" s="55" t="str">
        <f t="shared" si="1390"/>
        <v/>
      </c>
      <c r="AZ290" s="55" t="str">
        <f t="shared" si="1390"/>
        <v/>
      </c>
      <c r="BA290" s="55" t="str">
        <f t="shared" si="1390"/>
        <v/>
      </c>
      <c r="BB290" s="55" t="str">
        <f t="shared" si="1390"/>
        <v/>
      </c>
      <c r="BC290" s="55" t="str">
        <f t="shared" si="1390"/>
        <v/>
      </c>
      <c r="BD290" s="55" t="str">
        <f t="shared" si="1390"/>
        <v/>
      </c>
      <c r="BE290" s="55" t="str">
        <f t="shared" si="1390"/>
        <v/>
      </c>
      <c r="BF290" s="55" t="str">
        <f t="shared" si="1390"/>
        <v/>
      </c>
      <c r="BG290" s="55" t="str">
        <f t="shared" si="1390"/>
        <v/>
      </c>
      <c r="BH290" s="55" t="str">
        <f t="shared" si="1390"/>
        <v/>
      </c>
      <c r="BI290" s="55" t="str">
        <f t="shared" si="1390"/>
        <v/>
      </c>
      <c r="BJ290" s="55" t="str">
        <f t="shared" si="1390"/>
        <v/>
      </c>
      <c r="BK290" s="55" t="str">
        <f t="shared" si="1390"/>
        <v/>
      </c>
      <c r="BL290" s="55" t="str">
        <f t="shared" si="1390"/>
        <v/>
      </c>
      <c r="BM290" s="55" t="str">
        <f t="shared" si="1390"/>
        <v/>
      </c>
      <c r="BN290" s="55" t="str">
        <f t="shared" si="1390"/>
        <v/>
      </c>
      <c r="BO290" s="55" t="str">
        <f t="shared" si="1390"/>
        <v/>
      </c>
      <c r="BP290" s="55" t="str">
        <f t="shared" si="1390"/>
        <v/>
      </c>
      <c r="BQ290" s="55" t="str">
        <f t="shared" si="1390"/>
        <v/>
      </c>
      <c r="BR290" s="55" t="str">
        <f t="shared" si="1390"/>
        <v/>
      </c>
      <c r="BS290" s="55" t="str">
        <f t="shared" si="1390"/>
        <v/>
      </c>
      <c r="BT290" s="55" t="str">
        <f t="shared" si="1390"/>
        <v/>
      </c>
      <c r="BU290" s="55" t="str">
        <f t="shared" si="1390"/>
        <v/>
      </c>
      <c r="BV290" s="55" t="str">
        <f t="shared" si="1390"/>
        <v/>
      </c>
      <c r="BW290" s="55" t="str">
        <f t="shared" ref="BW290:CO290" si="1391">IFERROR(IF($Y$2="DAILY",BV290+1,""),"")</f>
        <v/>
      </c>
      <c r="BX290" s="55" t="str">
        <f t="shared" si="1391"/>
        <v/>
      </c>
      <c r="BY290" s="55" t="str">
        <f t="shared" si="1391"/>
        <v/>
      </c>
      <c r="BZ290" s="55" t="str">
        <f t="shared" si="1391"/>
        <v/>
      </c>
      <c r="CA290" s="55" t="str">
        <f t="shared" si="1391"/>
        <v/>
      </c>
      <c r="CB290" s="55" t="str">
        <f t="shared" si="1391"/>
        <v/>
      </c>
      <c r="CC290" s="55" t="str">
        <f t="shared" si="1391"/>
        <v/>
      </c>
      <c r="CD290" s="55" t="str">
        <f t="shared" si="1391"/>
        <v/>
      </c>
      <c r="CE290" s="55" t="str">
        <f t="shared" si="1391"/>
        <v/>
      </c>
      <c r="CF290" s="55" t="str">
        <f t="shared" si="1391"/>
        <v/>
      </c>
      <c r="CG290" s="55" t="str">
        <f t="shared" si="1391"/>
        <v/>
      </c>
      <c r="CH290" s="55" t="str">
        <f t="shared" si="1391"/>
        <v/>
      </c>
      <c r="CI290" s="55" t="str">
        <f t="shared" si="1391"/>
        <v/>
      </c>
      <c r="CJ290" s="55" t="str">
        <f t="shared" si="1391"/>
        <v/>
      </c>
      <c r="CK290" s="55" t="str">
        <f t="shared" si="1391"/>
        <v/>
      </c>
      <c r="CL290" s="55" t="str">
        <f t="shared" si="1391"/>
        <v/>
      </c>
      <c r="CM290" s="55" t="str">
        <f t="shared" si="1391"/>
        <v/>
      </c>
      <c r="CN290" s="55" t="str">
        <f t="shared" si="1391"/>
        <v/>
      </c>
      <c r="CO290" s="55" t="str">
        <f t="shared" si="1391"/>
        <v/>
      </c>
      <c r="CP290" s="56" t="str">
        <f>IFERROR(IF($Y$2="DAILY",DATE(B290,1,1)-WEEKDAY(DATE(B290,1,1))+13*7,DATE(CR290,1,1)-WEEKDAY(DATE(CR290,1,1))+13*7),"")</f>
        <v/>
      </c>
      <c r="CQ290" s="3"/>
      <c r="CR290" s="3" t="str">
        <f>B66</f>
        <v/>
      </c>
    </row>
    <row r="291" spans="1:96" ht="21" customHeight="1" x14ac:dyDescent="0.25">
      <c r="A291" s="48"/>
      <c r="B291" s="61"/>
      <c r="C291" s="57">
        <f t="shared" ref="C291" si="1392">IF($Y$2="DAILY",2,"")</f>
        <v>2</v>
      </c>
      <c r="D291" s="54" t="str">
        <f t="shared" ref="D291:D293" si="1393">IFERROR(IF($Y$2="DAILY",CP290+1,""),"")</f>
        <v/>
      </c>
      <c r="E291" s="55" t="str">
        <f t="shared" ref="E291:BP291" si="1394">IFERROR(IF($Y$2="DAILY",D291+1,""),"")</f>
        <v/>
      </c>
      <c r="F291" s="55" t="str">
        <f t="shared" si="1394"/>
        <v/>
      </c>
      <c r="G291" s="55" t="str">
        <f t="shared" si="1394"/>
        <v/>
      </c>
      <c r="H291" s="55" t="str">
        <f t="shared" si="1394"/>
        <v/>
      </c>
      <c r="I291" s="55" t="str">
        <f t="shared" si="1394"/>
        <v/>
      </c>
      <c r="J291" s="55" t="str">
        <f t="shared" si="1394"/>
        <v/>
      </c>
      <c r="K291" s="55" t="str">
        <f t="shared" si="1394"/>
        <v/>
      </c>
      <c r="L291" s="55" t="str">
        <f t="shared" si="1394"/>
        <v/>
      </c>
      <c r="M291" s="55" t="str">
        <f t="shared" si="1394"/>
        <v/>
      </c>
      <c r="N291" s="55" t="str">
        <f t="shared" si="1394"/>
        <v/>
      </c>
      <c r="O291" s="55" t="str">
        <f t="shared" si="1394"/>
        <v/>
      </c>
      <c r="P291" s="55" t="str">
        <f t="shared" si="1394"/>
        <v/>
      </c>
      <c r="Q291" s="55" t="str">
        <f t="shared" si="1394"/>
        <v/>
      </c>
      <c r="R291" s="55" t="str">
        <f t="shared" si="1394"/>
        <v/>
      </c>
      <c r="S291" s="55" t="str">
        <f t="shared" si="1394"/>
        <v/>
      </c>
      <c r="T291" s="55" t="str">
        <f t="shared" si="1394"/>
        <v/>
      </c>
      <c r="U291" s="55" t="str">
        <f t="shared" si="1394"/>
        <v/>
      </c>
      <c r="V291" s="55" t="str">
        <f t="shared" si="1394"/>
        <v/>
      </c>
      <c r="W291" s="55" t="str">
        <f t="shared" si="1394"/>
        <v/>
      </c>
      <c r="X291" s="55" t="str">
        <f t="shared" si="1394"/>
        <v/>
      </c>
      <c r="Y291" s="55" t="str">
        <f t="shared" si="1394"/>
        <v/>
      </c>
      <c r="Z291" s="55" t="str">
        <f t="shared" si="1394"/>
        <v/>
      </c>
      <c r="AA291" s="55" t="str">
        <f t="shared" si="1394"/>
        <v/>
      </c>
      <c r="AB291" s="55" t="str">
        <f t="shared" si="1394"/>
        <v/>
      </c>
      <c r="AC291" s="55" t="str">
        <f t="shared" si="1394"/>
        <v/>
      </c>
      <c r="AD291" s="55" t="str">
        <f t="shared" si="1394"/>
        <v/>
      </c>
      <c r="AE291" s="55" t="str">
        <f t="shared" si="1394"/>
        <v/>
      </c>
      <c r="AF291" s="55" t="str">
        <f t="shared" si="1394"/>
        <v/>
      </c>
      <c r="AG291" s="55" t="str">
        <f t="shared" si="1394"/>
        <v/>
      </c>
      <c r="AH291" s="55" t="str">
        <f t="shared" si="1394"/>
        <v/>
      </c>
      <c r="AI291" s="55" t="str">
        <f t="shared" si="1394"/>
        <v/>
      </c>
      <c r="AJ291" s="55" t="str">
        <f t="shared" si="1394"/>
        <v/>
      </c>
      <c r="AK291" s="55" t="str">
        <f t="shared" si="1394"/>
        <v/>
      </c>
      <c r="AL291" s="55" t="str">
        <f t="shared" si="1394"/>
        <v/>
      </c>
      <c r="AM291" s="55" t="str">
        <f t="shared" si="1394"/>
        <v/>
      </c>
      <c r="AN291" s="55" t="str">
        <f t="shared" si="1394"/>
        <v/>
      </c>
      <c r="AO291" s="55" t="str">
        <f t="shared" si="1394"/>
        <v/>
      </c>
      <c r="AP291" s="55" t="str">
        <f t="shared" si="1394"/>
        <v/>
      </c>
      <c r="AQ291" s="55" t="str">
        <f t="shared" si="1394"/>
        <v/>
      </c>
      <c r="AR291" s="55" t="str">
        <f t="shared" si="1394"/>
        <v/>
      </c>
      <c r="AS291" s="55" t="str">
        <f t="shared" si="1394"/>
        <v/>
      </c>
      <c r="AT291" s="55" t="str">
        <f t="shared" si="1394"/>
        <v/>
      </c>
      <c r="AU291" s="55" t="str">
        <f t="shared" si="1394"/>
        <v/>
      </c>
      <c r="AV291" s="55" t="str">
        <f t="shared" si="1394"/>
        <v/>
      </c>
      <c r="AW291" s="55" t="str">
        <f t="shared" si="1394"/>
        <v/>
      </c>
      <c r="AX291" s="55" t="str">
        <f t="shared" si="1394"/>
        <v/>
      </c>
      <c r="AY291" s="55" t="str">
        <f t="shared" si="1394"/>
        <v/>
      </c>
      <c r="AZ291" s="55" t="str">
        <f t="shared" si="1394"/>
        <v/>
      </c>
      <c r="BA291" s="55" t="str">
        <f t="shared" si="1394"/>
        <v/>
      </c>
      <c r="BB291" s="55" t="str">
        <f t="shared" si="1394"/>
        <v/>
      </c>
      <c r="BC291" s="55" t="str">
        <f t="shared" si="1394"/>
        <v/>
      </c>
      <c r="BD291" s="55" t="str">
        <f t="shared" si="1394"/>
        <v/>
      </c>
      <c r="BE291" s="55" t="str">
        <f t="shared" si="1394"/>
        <v/>
      </c>
      <c r="BF291" s="55" t="str">
        <f t="shared" si="1394"/>
        <v/>
      </c>
      <c r="BG291" s="55" t="str">
        <f t="shared" si="1394"/>
        <v/>
      </c>
      <c r="BH291" s="55" t="str">
        <f t="shared" si="1394"/>
        <v/>
      </c>
      <c r="BI291" s="55" t="str">
        <f t="shared" si="1394"/>
        <v/>
      </c>
      <c r="BJ291" s="55" t="str">
        <f t="shared" si="1394"/>
        <v/>
      </c>
      <c r="BK291" s="55" t="str">
        <f t="shared" si="1394"/>
        <v/>
      </c>
      <c r="BL291" s="55" t="str">
        <f t="shared" si="1394"/>
        <v/>
      </c>
      <c r="BM291" s="55" t="str">
        <f t="shared" si="1394"/>
        <v/>
      </c>
      <c r="BN291" s="55" t="str">
        <f t="shared" si="1394"/>
        <v/>
      </c>
      <c r="BO291" s="55" t="str">
        <f t="shared" si="1394"/>
        <v/>
      </c>
      <c r="BP291" s="55" t="str">
        <f t="shared" si="1394"/>
        <v/>
      </c>
      <c r="BQ291" s="55" t="str">
        <f t="shared" ref="BQ291:CO291" si="1395">IFERROR(IF($Y$2="DAILY",BP291+1,""),"")</f>
        <v/>
      </c>
      <c r="BR291" s="55" t="str">
        <f t="shared" si="1395"/>
        <v/>
      </c>
      <c r="BS291" s="55" t="str">
        <f t="shared" si="1395"/>
        <v/>
      </c>
      <c r="BT291" s="55" t="str">
        <f t="shared" si="1395"/>
        <v/>
      </c>
      <c r="BU291" s="55" t="str">
        <f t="shared" si="1395"/>
        <v/>
      </c>
      <c r="BV291" s="55" t="str">
        <f t="shared" si="1395"/>
        <v/>
      </c>
      <c r="BW291" s="55" t="str">
        <f t="shared" si="1395"/>
        <v/>
      </c>
      <c r="BX291" s="55" t="str">
        <f t="shared" si="1395"/>
        <v/>
      </c>
      <c r="BY291" s="55" t="str">
        <f t="shared" si="1395"/>
        <v/>
      </c>
      <c r="BZ291" s="55" t="str">
        <f t="shared" si="1395"/>
        <v/>
      </c>
      <c r="CA291" s="55" t="str">
        <f t="shared" si="1395"/>
        <v/>
      </c>
      <c r="CB291" s="55" t="str">
        <f t="shared" si="1395"/>
        <v/>
      </c>
      <c r="CC291" s="55" t="str">
        <f t="shared" si="1395"/>
        <v/>
      </c>
      <c r="CD291" s="55" t="str">
        <f t="shared" si="1395"/>
        <v/>
      </c>
      <c r="CE291" s="55" t="str">
        <f t="shared" si="1395"/>
        <v/>
      </c>
      <c r="CF291" s="55" t="str">
        <f t="shared" si="1395"/>
        <v/>
      </c>
      <c r="CG291" s="55" t="str">
        <f t="shared" si="1395"/>
        <v/>
      </c>
      <c r="CH291" s="55" t="str">
        <f t="shared" si="1395"/>
        <v/>
      </c>
      <c r="CI291" s="55" t="str">
        <f t="shared" si="1395"/>
        <v/>
      </c>
      <c r="CJ291" s="55" t="str">
        <f t="shared" si="1395"/>
        <v/>
      </c>
      <c r="CK291" s="55" t="str">
        <f t="shared" si="1395"/>
        <v/>
      </c>
      <c r="CL291" s="55" t="str">
        <f t="shared" si="1395"/>
        <v/>
      </c>
      <c r="CM291" s="55" t="str">
        <f t="shared" si="1395"/>
        <v/>
      </c>
      <c r="CN291" s="55" t="str">
        <f t="shared" si="1395"/>
        <v/>
      </c>
      <c r="CO291" s="55" t="str">
        <f t="shared" si="1395"/>
        <v/>
      </c>
      <c r="CP291" s="56" t="str">
        <f>IFERROR(IF($Y$2="DAILY",DATE(B290,1,1)-WEEKDAY(DATE(B290,1,1))+26*7,DATE(CR291,1,1)-WEEKDAY(DATE(CR291,1,1))+26*7),"")</f>
        <v/>
      </c>
      <c r="CQ291" s="3"/>
      <c r="CR291" s="3" t="str">
        <f>B66</f>
        <v/>
      </c>
    </row>
    <row r="292" spans="1:96" ht="21" customHeight="1" x14ac:dyDescent="0.25">
      <c r="A292" s="48"/>
      <c r="B292" s="49"/>
      <c r="C292" s="57">
        <f t="shared" ref="C292" si="1396">IF($Y$2="DAILY",3,"")</f>
        <v>3</v>
      </c>
      <c r="D292" s="54" t="str">
        <f t="shared" si="1393"/>
        <v/>
      </c>
      <c r="E292" s="55" t="str">
        <f t="shared" ref="E292:BP292" si="1397">IFERROR(IF($Y$2="DAILY",D292+1,""),"")</f>
        <v/>
      </c>
      <c r="F292" s="55" t="str">
        <f t="shared" si="1397"/>
        <v/>
      </c>
      <c r="G292" s="55" t="str">
        <f t="shared" si="1397"/>
        <v/>
      </c>
      <c r="H292" s="55" t="str">
        <f t="shared" si="1397"/>
        <v/>
      </c>
      <c r="I292" s="55" t="str">
        <f t="shared" si="1397"/>
        <v/>
      </c>
      <c r="J292" s="55" t="str">
        <f t="shared" si="1397"/>
        <v/>
      </c>
      <c r="K292" s="55" t="str">
        <f t="shared" si="1397"/>
        <v/>
      </c>
      <c r="L292" s="55" t="str">
        <f t="shared" si="1397"/>
        <v/>
      </c>
      <c r="M292" s="55" t="str">
        <f t="shared" si="1397"/>
        <v/>
      </c>
      <c r="N292" s="55" t="str">
        <f t="shared" si="1397"/>
        <v/>
      </c>
      <c r="O292" s="55" t="str">
        <f t="shared" si="1397"/>
        <v/>
      </c>
      <c r="P292" s="55" t="str">
        <f t="shared" si="1397"/>
        <v/>
      </c>
      <c r="Q292" s="55" t="str">
        <f t="shared" si="1397"/>
        <v/>
      </c>
      <c r="R292" s="55" t="str">
        <f t="shared" si="1397"/>
        <v/>
      </c>
      <c r="S292" s="55" t="str">
        <f t="shared" si="1397"/>
        <v/>
      </c>
      <c r="T292" s="55" t="str">
        <f t="shared" si="1397"/>
        <v/>
      </c>
      <c r="U292" s="55" t="str">
        <f t="shared" si="1397"/>
        <v/>
      </c>
      <c r="V292" s="55" t="str">
        <f t="shared" si="1397"/>
        <v/>
      </c>
      <c r="W292" s="55" t="str">
        <f t="shared" si="1397"/>
        <v/>
      </c>
      <c r="X292" s="55" t="str">
        <f t="shared" si="1397"/>
        <v/>
      </c>
      <c r="Y292" s="55" t="str">
        <f t="shared" si="1397"/>
        <v/>
      </c>
      <c r="Z292" s="55" t="str">
        <f t="shared" si="1397"/>
        <v/>
      </c>
      <c r="AA292" s="55" t="str">
        <f t="shared" si="1397"/>
        <v/>
      </c>
      <c r="AB292" s="55" t="str">
        <f t="shared" si="1397"/>
        <v/>
      </c>
      <c r="AC292" s="55" t="str">
        <f t="shared" si="1397"/>
        <v/>
      </c>
      <c r="AD292" s="55" t="str">
        <f t="shared" si="1397"/>
        <v/>
      </c>
      <c r="AE292" s="55" t="str">
        <f t="shared" si="1397"/>
        <v/>
      </c>
      <c r="AF292" s="55" t="str">
        <f t="shared" si="1397"/>
        <v/>
      </c>
      <c r="AG292" s="55" t="str">
        <f t="shared" si="1397"/>
        <v/>
      </c>
      <c r="AH292" s="55" t="str">
        <f t="shared" si="1397"/>
        <v/>
      </c>
      <c r="AI292" s="55" t="str">
        <f t="shared" si="1397"/>
        <v/>
      </c>
      <c r="AJ292" s="55" t="str">
        <f t="shared" si="1397"/>
        <v/>
      </c>
      <c r="AK292" s="55" t="str">
        <f t="shared" si="1397"/>
        <v/>
      </c>
      <c r="AL292" s="55" t="str">
        <f t="shared" si="1397"/>
        <v/>
      </c>
      <c r="AM292" s="55" t="str">
        <f t="shared" si="1397"/>
        <v/>
      </c>
      <c r="AN292" s="55" t="str">
        <f t="shared" si="1397"/>
        <v/>
      </c>
      <c r="AO292" s="55" t="str">
        <f t="shared" si="1397"/>
        <v/>
      </c>
      <c r="AP292" s="55" t="str">
        <f t="shared" si="1397"/>
        <v/>
      </c>
      <c r="AQ292" s="55" t="str">
        <f t="shared" si="1397"/>
        <v/>
      </c>
      <c r="AR292" s="55" t="str">
        <f t="shared" si="1397"/>
        <v/>
      </c>
      <c r="AS292" s="55" t="str">
        <f t="shared" si="1397"/>
        <v/>
      </c>
      <c r="AT292" s="55" t="str">
        <f t="shared" si="1397"/>
        <v/>
      </c>
      <c r="AU292" s="55" t="str">
        <f t="shared" si="1397"/>
        <v/>
      </c>
      <c r="AV292" s="55" t="str">
        <f t="shared" si="1397"/>
        <v/>
      </c>
      <c r="AW292" s="55" t="str">
        <f t="shared" si="1397"/>
        <v/>
      </c>
      <c r="AX292" s="55" t="str">
        <f t="shared" si="1397"/>
        <v/>
      </c>
      <c r="AY292" s="55" t="str">
        <f t="shared" si="1397"/>
        <v/>
      </c>
      <c r="AZ292" s="55" t="str">
        <f t="shared" si="1397"/>
        <v/>
      </c>
      <c r="BA292" s="55" t="str">
        <f t="shared" si="1397"/>
        <v/>
      </c>
      <c r="BB292" s="55" t="str">
        <f t="shared" si="1397"/>
        <v/>
      </c>
      <c r="BC292" s="55" t="str">
        <f t="shared" si="1397"/>
        <v/>
      </c>
      <c r="BD292" s="55" t="str">
        <f t="shared" si="1397"/>
        <v/>
      </c>
      <c r="BE292" s="55" t="str">
        <f t="shared" si="1397"/>
        <v/>
      </c>
      <c r="BF292" s="55" t="str">
        <f t="shared" si="1397"/>
        <v/>
      </c>
      <c r="BG292" s="55" t="str">
        <f t="shared" si="1397"/>
        <v/>
      </c>
      <c r="BH292" s="55" t="str">
        <f t="shared" si="1397"/>
        <v/>
      </c>
      <c r="BI292" s="55" t="str">
        <f t="shared" si="1397"/>
        <v/>
      </c>
      <c r="BJ292" s="55" t="str">
        <f t="shared" si="1397"/>
        <v/>
      </c>
      <c r="BK292" s="55" t="str">
        <f t="shared" si="1397"/>
        <v/>
      </c>
      <c r="BL292" s="55" t="str">
        <f t="shared" si="1397"/>
        <v/>
      </c>
      <c r="BM292" s="55" t="str">
        <f t="shared" si="1397"/>
        <v/>
      </c>
      <c r="BN292" s="55" t="str">
        <f t="shared" si="1397"/>
        <v/>
      </c>
      <c r="BO292" s="55" t="str">
        <f t="shared" si="1397"/>
        <v/>
      </c>
      <c r="BP292" s="55" t="str">
        <f t="shared" si="1397"/>
        <v/>
      </c>
      <c r="BQ292" s="55" t="str">
        <f t="shared" ref="BQ292:CO292" si="1398">IFERROR(IF($Y$2="DAILY",BP292+1,""),"")</f>
        <v/>
      </c>
      <c r="BR292" s="55" t="str">
        <f t="shared" si="1398"/>
        <v/>
      </c>
      <c r="BS292" s="55" t="str">
        <f t="shared" si="1398"/>
        <v/>
      </c>
      <c r="BT292" s="55" t="str">
        <f t="shared" si="1398"/>
        <v/>
      </c>
      <c r="BU292" s="55" t="str">
        <f t="shared" si="1398"/>
        <v/>
      </c>
      <c r="BV292" s="55" t="str">
        <f t="shared" si="1398"/>
        <v/>
      </c>
      <c r="BW292" s="55" t="str">
        <f t="shared" si="1398"/>
        <v/>
      </c>
      <c r="BX292" s="55" t="str">
        <f t="shared" si="1398"/>
        <v/>
      </c>
      <c r="BY292" s="55" t="str">
        <f t="shared" si="1398"/>
        <v/>
      </c>
      <c r="BZ292" s="55" t="str">
        <f t="shared" si="1398"/>
        <v/>
      </c>
      <c r="CA292" s="55" t="str">
        <f t="shared" si="1398"/>
        <v/>
      </c>
      <c r="CB292" s="55" t="str">
        <f t="shared" si="1398"/>
        <v/>
      </c>
      <c r="CC292" s="55" t="str">
        <f t="shared" si="1398"/>
        <v/>
      </c>
      <c r="CD292" s="55" t="str">
        <f t="shared" si="1398"/>
        <v/>
      </c>
      <c r="CE292" s="55" t="str">
        <f t="shared" si="1398"/>
        <v/>
      </c>
      <c r="CF292" s="55" t="str">
        <f t="shared" si="1398"/>
        <v/>
      </c>
      <c r="CG292" s="55" t="str">
        <f t="shared" si="1398"/>
        <v/>
      </c>
      <c r="CH292" s="55" t="str">
        <f t="shared" si="1398"/>
        <v/>
      </c>
      <c r="CI292" s="55" t="str">
        <f t="shared" si="1398"/>
        <v/>
      </c>
      <c r="CJ292" s="55" t="str">
        <f t="shared" si="1398"/>
        <v/>
      </c>
      <c r="CK292" s="55" t="str">
        <f t="shared" si="1398"/>
        <v/>
      </c>
      <c r="CL292" s="55" t="str">
        <f t="shared" si="1398"/>
        <v/>
      </c>
      <c r="CM292" s="55" t="str">
        <f t="shared" si="1398"/>
        <v/>
      </c>
      <c r="CN292" s="55" t="str">
        <f t="shared" si="1398"/>
        <v/>
      </c>
      <c r="CO292" s="55" t="str">
        <f t="shared" si="1398"/>
        <v/>
      </c>
      <c r="CP292" s="56" t="str">
        <f>IFERROR(IF($Y$2="DAILY",DATE(B290,1,1)-WEEKDAY(DATE(B290,1,1))+39*7,DATE(CR292,1,1)-WEEKDAY(DATE(CR292,1,1))+39*7),"")</f>
        <v/>
      </c>
      <c r="CQ292" s="3"/>
      <c r="CR292" s="3" t="str">
        <f>B66</f>
        <v/>
      </c>
    </row>
    <row r="293" spans="1:96" ht="21" customHeight="1" x14ac:dyDescent="0.25">
      <c r="A293" s="48"/>
      <c r="B293" s="49"/>
      <c r="C293" s="57">
        <f t="shared" ref="C293" si="1399">IF($Y$2="DAILY",4,"")</f>
        <v>4</v>
      </c>
      <c r="D293" s="54" t="str">
        <f t="shared" si="1393"/>
        <v/>
      </c>
      <c r="E293" s="55" t="str">
        <f t="shared" ref="E293:BP293" si="1400">IFERROR(IF($Y$2="DAILY",D293+1,""),"")</f>
        <v/>
      </c>
      <c r="F293" s="55" t="str">
        <f t="shared" si="1400"/>
        <v/>
      </c>
      <c r="G293" s="55" t="str">
        <f t="shared" si="1400"/>
        <v/>
      </c>
      <c r="H293" s="55" t="str">
        <f t="shared" si="1400"/>
        <v/>
      </c>
      <c r="I293" s="55" t="str">
        <f t="shared" si="1400"/>
        <v/>
      </c>
      <c r="J293" s="55" t="str">
        <f t="shared" si="1400"/>
        <v/>
      </c>
      <c r="K293" s="55" t="str">
        <f t="shared" si="1400"/>
        <v/>
      </c>
      <c r="L293" s="55" t="str">
        <f t="shared" si="1400"/>
        <v/>
      </c>
      <c r="M293" s="55" t="str">
        <f t="shared" si="1400"/>
        <v/>
      </c>
      <c r="N293" s="55" t="str">
        <f t="shared" si="1400"/>
        <v/>
      </c>
      <c r="O293" s="55" t="str">
        <f t="shared" si="1400"/>
        <v/>
      </c>
      <c r="P293" s="55" t="str">
        <f t="shared" si="1400"/>
        <v/>
      </c>
      <c r="Q293" s="55" t="str">
        <f t="shared" si="1400"/>
        <v/>
      </c>
      <c r="R293" s="55" t="str">
        <f t="shared" si="1400"/>
        <v/>
      </c>
      <c r="S293" s="55" t="str">
        <f t="shared" si="1400"/>
        <v/>
      </c>
      <c r="T293" s="55" t="str">
        <f t="shared" si="1400"/>
        <v/>
      </c>
      <c r="U293" s="55" t="str">
        <f t="shared" si="1400"/>
        <v/>
      </c>
      <c r="V293" s="55" t="str">
        <f t="shared" si="1400"/>
        <v/>
      </c>
      <c r="W293" s="55" t="str">
        <f t="shared" si="1400"/>
        <v/>
      </c>
      <c r="X293" s="55" t="str">
        <f t="shared" si="1400"/>
        <v/>
      </c>
      <c r="Y293" s="55" t="str">
        <f t="shared" si="1400"/>
        <v/>
      </c>
      <c r="Z293" s="55" t="str">
        <f t="shared" si="1400"/>
        <v/>
      </c>
      <c r="AA293" s="55" t="str">
        <f t="shared" si="1400"/>
        <v/>
      </c>
      <c r="AB293" s="55" t="str">
        <f t="shared" si="1400"/>
        <v/>
      </c>
      <c r="AC293" s="55" t="str">
        <f t="shared" si="1400"/>
        <v/>
      </c>
      <c r="AD293" s="55" t="str">
        <f t="shared" si="1400"/>
        <v/>
      </c>
      <c r="AE293" s="55" t="str">
        <f t="shared" si="1400"/>
        <v/>
      </c>
      <c r="AF293" s="55" t="str">
        <f t="shared" si="1400"/>
        <v/>
      </c>
      <c r="AG293" s="55" t="str">
        <f t="shared" si="1400"/>
        <v/>
      </c>
      <c r="AH293" s="55" t="str">
        <f t="shared" si="1400"/>
        <v/>
      </c>
      <c r="AI293" s="55" t="str">
        <f t="shared" si="1400"/>
        <v/>
      </c>
      <c r="AJ293" s="55" t="str">
        <f t="shared" si="1400"/>
        <v/>
      </c>
      <c r="AK293" s="55" t="str">
        <f t="shared" si="1400"/>
        <v/>
      </c>
      <c r="AL293" s="55" t="str">
        <f t="shared" si="1400"/>
        <v/>
      </c>
      <c r="AM293" s="55" t="str">
        <f t="shared" si="1400"/>
        <v/>
      </c>
      <c r="AN293" s="55" t="str">
        <f t="shared" si="1400"/>
        <v/>
      </c>
      <c r="AO293" s="55" t="str">
        <f t="shared" si="1400"/>
        <v/>
      </c>
      <c r="AP293" s="55" t="str">
        <f t="shared" si="1400"/>
        <v/>
      </c>
      <c r="AQ293" s="55" t="str">
        <f t="shared" si="1400"/>
        <v/>
      </c>
      <c r="AR293" s="55" t="str">
        <f t="shared" si="1400"/>
        <v/>
      </c>
      <c r="AS293" s="55" t="str">
        <f t="shared" si="1400"/>
        <v/>
      </c>
      <c r="AT293" s="55" t="str">
        <f t="shared" si="1400"/>
        <v/>
      </c>
      <c r="AU293" s="55" t="str">
        <f t="shared" si="1400"/>
        <v/>
      </c>
      <c r="AV293" s="55" t="str">
        <f t="shared" si="1400"/>
        <v/>
      </c>
      <c r="AW293" s="55" t="str">
        <f t="shared" si="1400"/>
        <v/>
      </c>
      <c r="AX293" s="55" t="str">
        <f t="shared" si="1400"/>
        <v/>
      </c>
      <c r="AY293" s="55" t="str">
        <f t="shared" si="1400"/>
        <v/>
      </c>
      <c r="AZ293" s="55" t="str">
        <f t="shared" si="1400"/>
        <v/>
      </c>
      <c r="BA293" s="55" t="str">
        <f t="shared" si="1400"/>
        <v/>
      </c>
      <c r="BB293" s="55" t="str">
        <f t="shared" si="1400"/>
        <v/>
      </c>
      <c r="BC293" s="55" t="str">
        <f t="shared" si="1400"/>
        <v/>
      </c>
      <c r="BD293" s="55" t="str">
        <f t="shared" si="1400"/>
        <v/>
      </c>
      <c r="BE293" s="55" t="str">
        <f t="shared" si="1400"/>
        <v/>
      </c>
      <c r="BF293" s="55" t="str">
        <f t="shared" si="1400"/>
        <v/>
      </c>
      <c r="BG293" s="55" t="str">
        <f t="shared" si="1400"/>
        <v/>
      </c>
      <c r="BH293" s="55" t="str">
        <f t="shared" si="1400"/>
        <v/>
      </c>
      <c r="BI293" s="55" t="str">
        <f t="shared" si="1400"/>
        <v/>
      </c>
      <c r="BJ293" s="55" t="str">
        <f t="shared" si="1400"/>
        <v/>
      </c>
      <c r="BK293" s="55" t="str">
        <f t="shared" si="1400"/>
        <v/>
      </c>
      <c r="BL293" s="55" t="str">
        <f t="shared" si="1400"/>
        <v/>
      </c>
      <c r="BM293" s="55" t="str">
        <f t="shared" si="1400"/>
        <v/>
      </c>
      <c r="BN293" s="55" t="str">
        <f t="shared" si="1400"/>
        <v/>
      </c>
      <c r="BO293" s="55" t="str">
        <f t="shared" si="1400"/>
        <v/>
      </c>
      <c r="BP293" s="55" t="str">
        <f t="shared" si="1400"/>
        <v/>
      </c>
      <c r="BQ293" s="55" t="str">
        <f t="shared" ref="BQ293:CO293" si="1401">IFERROR(IF($Y$2="DAILY",BP293+1,""),"")</f>
        <v/>
      </c>
      <c r="BR293" s="55" t="str">
        <f t="shared" si="1401"/>
        <v/>
      </c>
      <c r="BS293" s="55" t="str">
        <f t="shared" si="1401"/>
        <v/>
      </c>
      <c r="BT293" s="55" t="str">
        <f t="shared" si="1401"/>
        <v/>
      </c>
      <c r="BU293" s="55" t="str">
        <f t="shared" si="1401"/>
        <v/>
      </c>
      <c r="BV293" s="55" t="str">
        <f t="shared" si="1401"/>
        <v/>
      </c>
      <c r="BW293" s="55" t="str">
        <f t="shared" si="1401"/>
        <v/>
      </c>
      <c r="BX293" s="55" t="str">
        <f t="shared" si="1401"/>
        <v/>
      </c>
      <c r="BY293" s="55" t="str">
        <f t="shared" si="1401"/>
        <v/>
      </c>
      <c r="BZ293" s="55" t="str">
        <f t="shared" si="1401"/>
        <v/>
      </c>
      <c r="CA293" s="55" t="str">
        <f t="shared" si="1401"/>
        <v/>
      </c>
      <c r="CB293" s="55" t="str">
        <f t="shared" si="1401"/>
        <v/>
      </c>
      <c r="CC293" s="55" t="str">
        <f t="shared" si="1401"/>
        <v/>
      </c>
      <c r="CD293" s="55" t="str">
        <f t="shared" si="1401"/>
        <v/>
      </c>
      <c r="CE293" s="55" t="str">
        <f t="shared" si="1401"/>
        <v/>
      </c>
      <c r="CF293" s="55" t="str">
        <f t="shared" si="1401"/>
        <v/>
      </c>
      <c r="CG293" s="55" t="str">
        <f t="shared" si="1401"/>
        <v/>
      </c>
      <c r="CH293" s="55" t="str">
        <f t="shared" si="1401"/>
        <v/>
      </c>
      <c r="CI293" s="55" t="str">
        <f t="shared" si="1401"/>
        <v/>
      </c>
      <c r="CJ293" s="55" t="str">
        <f t="shared" si="1401"/>
        <v/>
      </c>
      <c r="CK293" s="55" t="str">
        <f t="shared" si="1401"/>
        <v/>
      </c>
      <c r="CL293" s="55" t="str">
        <f t="shared" si="1401"/>
        <v/>
      </c>
      <c r="CM293" s="55" t="str">
        <f t="shared" si="1401"/>
        <v/>
      </c>
      <c r="CN293" s="55" t="str">
        <f t="shared" si="1401"/>
        <v/>
      </c>
      <c r="CO293" s="55" t="str">
        <f t="shared" si="1401"/>
        <v/>
      </c>
      <c r="CP293" s="56" t="str">
        <f>IFERROR(IF($Y$2="DAILY",DATE(B290,1,1)-WEEKDAY(DATE(B290,1,1))+52*7,DATE(CR293,1,1)-WEEKDAY(DATE(CR293,1,1))+52*7),"")</f>
        <v/>
      </c>
      <c r="CQ293" s="3"/>
      <c r="CR293" s="3" t="str">
        <f>B66</f>
        <v/>
      </c>
    </row>
    <row r="294" spans="1:96" ht="21" customHeight="1" x14ac:dyDescent="0.25">
      <c r="A294" s="48"/>
      <c r="B294" s="49"/>
      <c r="C294" s="58"/>
      <c r="D294" s="54" t="str">
        <f>IFERROR(IF($Y$2="DAILY",IF(AND(MONTH(DATE(B290,2,29))=2,WEEKDAY(DATE(B290,1,1))=7),DATE(B290,12,24),""),""),"")</f>
        <v/>
      </c>
      <c r="E294" s="55" t="str">
        <f>IFERROR(IF($Y$2="DAILY",IF(AND(MONTH(DATE(B290,2,29))=2,WEEKDAY(DATE(B290,1,1))=7),DATE(B290,12,25),""),""),"")</f>
        <v/>
      </c>
      <c r="F294" s="55" t="str">
        <f>IFERROR(IF($Y$2="DAILY",IF(AND(MONTH(DATE(B290,2,29))=2,WEEKDAY(DATE(B290,1,1))=7),DATE(B290,12,26),""),""),"")</f>
        <v/>
      </c>
      <c r="G294" s="55" t="str">
        <f>IFERROR(IF($Y$2="DAILY",IF(AND(MONTH(DATE(B290,2,29))=2,WEEKDAY(DATE(B290,1,1))=7),DATE(B290,12,27),""),""),"")</f>
        <v/>
      </c>
      <c r="H294" s="55" t="str">
        <f>IFERROR(IF($Y$2="DAILY",IF(AND(MONTH(DATE(B290,2,29))=2,WEEKDAY(DATE(B290,1,1))=7),DATE(B290,12,28),""),""),"")</f>
        <v/>
      </c>
      <c r="I294" s="55" t="str">
        <f>IFERROR(IF($Y$2="DAILY",IF(AND(MONTH(DATE(B290,2,29))=2,WEEKDAY(DATE(B290,1,1))=7),DATE(B290,12,29),""),""),"")</f>
        <v/>
      </c>
      <c r="J294" s="55" t="str">
        <f>IFERROR(IF($Y$2="DAILY",IF(AND(MONTH(DATE(B290,2,29))=2,WEEKDAY(DATE(B290,1,1))=7),DATE(B290,12,30),""),""),"")</f>
        <v/>
      </c>
      <c r="K294" s="55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  <c r="CE294" s="62"/>
      <c r="CF294" s="62"/>
      <c r="CG294" s="62"/>
      <c r="CH294" s="62"/>
      <c r="CI294" s="62"/>
      <c r="CJ294" s="62"/>
      <c r="CK294" s="62"/>
      <c r="CL294" s="62"/>
      <c r="CM294" s="62"/>
      <c r="CN294" s="62"/>
      <c r="CO294" s="62"/>
      <c r="CP294" s="56"/>
      <c r="CQ294" s="3"/>
      <c r="CR294" s="3" t="str">
        <f>B66</f>
        <v/>
      </c>
    </row>
    <row r="295" spans="1:96" ht="21" customHeight="1" x14ac:dyDescent="0.25">
      <c r="A295" s="48" t="str">
        <f>IFERROR(IF($Y$2="DAILY","56-57",""),"")</f>
        <v>56-57</v>
      </c>
      <c r="B295" s="49" t="str">
        <f>IFERROR(IF($Y$2="DAILY",$B$10+57,""),"")</f>
        <v/>
      </c>
      <c r="C295" s="57">
        <f t="shared" ref="C295" si="1402">IF($Y$2="DAILY",1,"")</f>
        <v>1</v>
      </c>
      <c r="D295" s="54" t="str">
        <f>IFERROR(IF($Y$2="DAILY",DATE(B295,1,1)-WEEKDAY(DATE(B295,1,1),1)+1,""),"")</f>
        <v/>
      </c>
      <c r="E295" s="55" t="str">
        <f>IFERROR(IF($Y$2="DAILY",DATE(B295,1,1)-WEEKDAY(DATE(B295,1,1),1)+2,""),"")</f>
        <v/>
      </c>
      <c r="F295" s="55" t="str">
        <f>IFERROR(IF($Y$2="DAILY",DATE(B295,1,1)-WEEKDAY(DATE(B295,1,1),1)+3,""),"")</f>
        <v/>
      </c>
      <c r="G295" s="55" t="str">
        <f>IFERROR(IF($Y$2="DAILY",DATE(B295,1,1)-WEEKDAY(DATE(B295,1,1),1)+4,""),"")</f>
        <v/>
      </c>
      <c r="H295" s="55" t="str">
        <f>IFERROR(IF($Y$2="DAILY",DATE(B295,1,1)-WEEKDAY(DATE(B295,1,1),1)+5,""),"")</f>
        <v/>
      </c>
      <c r="I295" s="55" t="str">
        <f>IFERROR(IF($Y$2="DAILY",DATE(B295,1,1)-WEEKDAY(DATE(B295,1,1),1)+6,""),"")</f>
        <v/>
      </c>
      <c r="J295" s="55" t="str">
        <f>IFERROR(IF($Y$2="DAILY",DATE(B295,1,1)-WEEKDAY(DATE(B295,1,1),1)+7,""),"")</f>
        <v/>
      </c>
      <c r="K295" s="55" t="str">
        <f t="shared" ref="K295:BV295" si="1403">IFERROR(IF($Y$2="DAILY",J295+1,""),"")</f>
        <v/>
      </c>
      <c r="L295" s="55" t="str">
        <f t="shared" si="1403"/>
        <v/>
      </c>
      <c r="M295" s="55" t="str">
        <f t="shared" si="1403"/>
        <v/>
      </c>
      <c r="N295" s="55" t="str">
        <f t="shared" si="1403"/>
        <v/>
      </c>
      <c r="O295" s="55" t="str">
        <f t="shared" si="1403"/>
        <v/>
      </c>
      <c r="P295" s="55" t="str">
        <f t="shared" si="1403"/>
        <v/>
      </c>
      <c r="Q295" s="55" t="str">
        <f t="shared" si="1403"/>
        <v/>
      </c>
      <c r="R295" s="55" t="str">
        <f t="shared" si="1403"/>
        <v/>
      </c>
      <c r="S295" s="55" t="str">
        <f t="shared" si="1403"/>
        <v/>
      </c>
      <c r="T295" s="55" t="str">
        <f t="shared" si="1403"/>
        <v/>
      </c>
      <c r="U295" s="55" t="str">
        <f t="shared" si="1403"/>
        <v/>
      </c>
      <c r="V295" s="55" t="str">
        <f t="shared" si="1403"/>
        <v/>
      </c>
      <c r="W295" s="55" t="str">
        <f t="shared" si="1403"/>
        <v/>
      </c>
      <c r="X295" s="55" t="str">
        <f t="shared" si="1403"/>
        <v/>
      </c>
      <c r="Y295" s="55" t="str">
        <f t="shared" si="1403"/>
        <v/>
      </c>
      <c r="Z295" s="55" t="str">
        <f t="shared" si="1403"/>
        <v/>
      </c>
      <c r="AA295" s="55" t="str">
        <f t="shared" si="1403"/>
        <v/>
      </c>
      <c r="AB295" s="55" t="str">
        <f t="shared" si="1403"/>
        <v/>
      </c>
      <c r="AC295" s="55" t="str">
        <f t="shared" si="1403"/>
        <v/>
      </c>
      <c r="AD295" s="55" t="str">
        <f t="shared" si="1403"/>
        <v/>
      </c>
      <c r="AE295" s="55" t="str">
        <f t="shared" si="1403"/>
        <v/>
      </c>
      <c r="AF295" s="55" t="str">
        <f t="shared" si="1403"/>
        <v/>
      </c>
      <c r="AG295" s="55" t="str">
        <f t="shared" si="1403"/>
        <v/>
      </c>
      <c r="AH295" s="55" t="str">
        <f t="shared" si="1403"/>
        <v/>
      </c>
      <c r="AI295" s="55" t="str">
        <f t="shared" si="1403"/>
        <v/>
      </c>
      <c r="AJ295" s="55" t="str">
        <f t="shared" si="1403"/>
        <v/>
      </c>
      <c r="AK295" s="55" t="str">
        <f t="shared" si="1403"/>
        <v/>
      </c>
      <c r="AL295" s="55" t="str">
        <f t="shared" si="1403"/>
        <v/>
      </c>
      <c r="AM295" s="55" t="str">
        <f t="shared" si="1403"/>
        <v/>
      </c>
      <c r="AN295" s="55" t="str">
        <f t="shared" si="1403"/>
        <v/>
      </c>
      <c r="AO295" s="55" t="str">
        <f t="shared" si="1403"/>
        <v/>
      </c>
      <c r="AP295" s="55" t="str">
        <f t="shared" si="1403"/>
        <v/>
      </c>
      <c r="AQ295" s="55" t="str">
        <f t="shared" si="1403"/>
        <v/>
      </c>
      <c r="AR295" s="55" t="str">
        <f t="shared" si="1403"/>
        <v/>
      </c>
      <c r="AS295" s="55" t="str">
        <f t="shared" si="1403"/>
        <v/>
      </c>
      <c r="AT295" s="55" t="str">
        <f t="shared" si="1403"/>
        <v/>
      </c>
      <c r="AU295" s="55" t="str">
        <f t="shared" si="1403"/>
        <v/>
      </c>
      <c r="AV295" s="55" t="str">
        <f t="shared" si="1403"/>
        <v/>
      </c>
      <c r="AW295" s="55" t="str">
        <f t="shared" si="1403"/>
        <v/>
      </c>
      <c r="AX295" s="55" t="str">
        <f t="shared" si="1403"/>
        <v/>
      </c>
      <c r="AY295" s="55" t="str">
        <f t="shared" si="1403"/>
        <v/>
      </c>
      <c r="AZ295" s="55" t="str">
        <f t="shared" si="1403"/>
        <v/>
      </c>
      <c r="BA295" s="55" t="str">
        <f t="shared" si="1403"/>
        <v/>
      </c>
      <c r="BB295" s="55" t="str">
        <f t="shared" si="1403"/>
        <v/>
      </c>
      <c r="BC295" s="55" t="str">
        <f t="shared" si="1403"/>
        <v/>
      </c>
      <c r="BD295" s="55" t="str">
        <f t="shared" si="1403"/>
        <v/>
      </c>
      <c r="BE295" s="55" t="str">
        <f t="shared" si="1403"/>
        <v/>
      </c>
      <c r="BF295" s="55" t="str">
        <f t="shared" si="1403"/>
        <v/>
      </c>
      <c r="BG295" s="55" t="str">
        <f t="shared" si="1403"/>
        <v/>
      </c>
      <c r="BH295" s="55" t="str">
        <f t="shared" si="1403"/>
        <v/>
      </c>
      <c r="BI295" s="55" t="str">
        <f t="shared" si="1403"/>
        <v/>
      </c>
      <c r="BJ295" s="55" t="str">
        <f t="shared" si="1403"/>
        <v/>
      </c>
      <c r="BK295" s="55" t="str">
        <f t="shared" si="1403"/>
        <v/>
      </c>
      <c r="BL295" s="55" t="str">
        <f t="shared" si="1403"/>
        <v/>
      </c>
      <c r="BM295" s="55" t="str">
        <f t="shared" si="1403"/>
        <v/>
      </c>
      <c r="BN295" s="55" t="str">
        <f t="shared" si="1403"/>
        <v/>
      </c>
      <c r="BO295" s="55" t="str">
        <f t="shared" si="1403"/>
        <v/>
      </c>
      <c r="BP295" s="55" t="str">
        <f t="shared" si="1403"/>
        <v/>
      </c>
      <c r="BQ295" s="55" t="str">
        <f t="shared" si="1403"/>
        <v/>
      </c>
      <c r="BR295" s="55" t="str">
        <f t="shared" si="1403"/>
        <v/>
      </c>
      <c r="BS295" s="55" t="str">
        <f t="shared" si="1403"/>
        <v/>
      </c>
      <c r="BT295" s="55" t="str">
        <f t="shared" si="1403"/>
        <v/>
      </c>
      <c r="BU295" s="55" t="str">
        <f t="shared" si="1403"/>
        <v/>
      </c>
      <c r="BV295" s="55" t="str">
        <f t="shared" si="1403"/>
        <v/>
      </c>
      <c r="BW295" s="55" t="str">
        <f t="shared" ref="BW295:CO295" si="1404">IFERROR(IF($Y$2="DAILY",BV295+1,""),"")</f>
        <v/>
      </c>
      <c r="BX295" s="55" t="str">
        <f t="shared" si="1404"/>
        <v/>
      </c>
      <c r="BY295" s="55" t="str">
        <f t="shared" si="1404"/>
        <v/>
      </c>
      <c r="BZ295" s="55" t="str">
        <f t="shared" si="1404"/>
        <v/>
      </c>
      <c r="CA295" s="55" t="str">
        <f t="shared" si="1404"/>
        <v/>
      </c>
      <c r="CB295" s="55" t="str">
        <f t="shared" si="1404"/>
        <v/>
      </c>
      <c r="CC295" s="55" t="str">
        <f t="shared" si="1404"/>
        <v/>
      </c>
      <c r="CD295" s="55" t="str">
        <f t="shared" si="1404"/>
        <v/>
      </c>
      <c r="CE295" s="55" t="str">
        <f t="shared" si="1404"/>
        <v/>
      </c>
      <c r="CF295" s="55" t="str">
        <f t="shared" si="1404"/>
        <v/>
      </c>
      <c r="CG295" s="55" t="str">
        <f t="shared" si="1404"/>
        <v/>
      </c>
      <c r="CH295" s="55" t="str">
        <f t="shared" si="1404"/>
        <v/>
      </c>
      <c r="CI295" s="55" t="str">
        <f t="shared" si="1404"/>
        <v/>
      </c>
      <c r="CJ295" s="55" t="str">
        <f t="shared" si="1404"/>
        <v/>
      </c>
      <c r="CK295" s="55" t="str">
        <f t="shared" si="1404"/>
        <v/>
      </c>
      <c r="CL295" s="55" t="str">
        <f t="shared" si="1404"/>
        <v/>
      </c>
      <c r="CM295" s="55" t="str">
        <f t="shared" si="1404"/>
        <v/>
      </c>
      <c r="CN295" s="55" t="str">
        <f t="shared" si="1404"/>
        <v/>
      </c>
      <c r="CO295" s="55" t="str">
        <f t="shared" si="1404"/>
        <v/>
      </c>
      <c r="CP295" s="56" t="str">
        <f>IFERROR(IF($Y$2="DAILY",DATE(B295,1,1)-WEEKDAY(DATE(B295,1,1))+13*7,DATE(CR295,1,1)-WEEKDAY(DATE(CR295,1,1))+13*7),"")</f>
        <v/>
      </c>
      <c r="CQ295" s="3"/>
      <c r="CR295" s="3" t="str">
        <f>B67</f>
        <v/>
      </c>
    </row>
    <row r="296" spans="1:96" ht="21" customHeight="1" x14ac:dyDescent="0.25">
      <c r="A296" s="48"/>
      <c r="B296" s="61"/>
      <c r="C296" s="57">
        <f t="shared" ref="C296" si="1405">IF($Y$2="DAILY",2,"")</f>
        <v>2</v>
      </c>
      <c r="D296" s="54" t="str">
        <f t="shared" ref="D296:D298" si="1406">IFERROR(IF($Y$2="DAILY",CP295+1,""),"")</f>
        <v/>
      </c>
      <c r="E296" s="55" t="str">
        <f t="shared" ref="E296:BP296" si="1407">IFERROR(IF($Y$2="DAILY",D296+1,""),"")</f>
        <v/>
      </c>
      <c r="F296" s="55" t="str">
        <f t="shared" si="1407"/>
        <v/>
      </c>
      <c r="G296" s="55" t="str">
        <f t="shared" si="1407"/>
        <v/>
      </c>
      <c r="H296" s="55" t="str">
        <f t="shared" si="1407"/>
        <v/>
      </c>
      <c r="I296" s="55" t="str">
        <f t="shared" si="1407"/>
        <v/>
      </c>
      <c r="J296" s="55" t="str">
        <f t="shared" si="1407"/>
        <v/>
      </c>
      <c r="K296" s="55" t="str">
        <f t="shared" si="1407"/>
        <v/>
      </c>
      <c r="L296" s="55" t="str">
        <f t="shared" si="1407"/>
        <v/>
      </c>
      <c r="M296" s="55" t="str">
        <f t="shared" si="1407"/>
        <v/>
      </c>
      <c r="N296" s="55" t="str">
        <f t="shared" si="1407"/>
        <v/>
      </c>
      <c r="O296" s="55" t="str">
        <f t="shared" si="1407"/>
        <v/>
      </c>
      <c r="P296" s="55" t="str">
        <f t="shared" si="1407"/>
        <v/>
      </c>
      <c r="Q296" s="55" t="str">
        <f t="shared" si="1407"/>
        <v/>
      </c>
      <c r="R296" s="55" t="str">
        <f t="shared" si="1407"/>
        <v/>
      </c>
      <c r="S296" s="55" t="str">
        <f t="shared" si="1407"/>
        <v/>
      </c>
      <c r="T296" s="55" t="str">
        <f t="shared" si="1407"/>
        <v/>
      </c>
      <c r="U296" s="55" t="str">
        <f t="shared" si="1407"/>
        <v/>
      </c>
      <c r="V296" s="55" t="str">
        <f t="shared" si="1407"/>
        <v/>
      </c>
      <c r="W296" s="55" t="str">
        <f t="shared" si="1407"/>
        <v/>
      </c>
      <c r="X296" s="55" t="str">
        <f t="shared" si="1407"/>
        <v/>
      </c>
      <c r="Y296" s="55" t="str">
        <f t="shared" si="1407"/>
        <v/>
      </c>
      <c r="Z296" s="55" t="str">
        <f t="shared" si="1407"/>
        <v/>
      </c>
      <c r="AA296" s="55" t="str">
        <f t="shared" si="1407"/>
        <v/>
      </c>
      <c r="AB296" s="55" t="str">
        <f t="shared" si="1407"/>
        <v/>
      </c>
      <c r="AC296" s="55" t="str">
        <f t="shared" si="1407"/>
        <v/>
      </c>
      <c r="AD296" s="55" t="str">
        <f t="shared" si="1407"/>
        <v/>
      </c>
      <c r="AE296" s="55" t="str">
        <f t="shared" si="1407"/>
        <v/>
      </c>
      <c r="AF296" s="55" t="str">
        <f t="shared" si="1407"/>
        <v/>
      </c>
      <c r="AG296" s="55" t="str">
        <f t="shared" si="1407"/>
        <v/>
      </c>
      <c r="AH296" s="55" t="str">
        <f t="shared" si="1407"/>
        <v/>
      </c>
      <c r="AI296" s="55" t="str">
        <f t="shared" si="1407"/>
        <v/>
      </c>
      <c r="AJ296" s="55" t="str">
        <f t="shared" si="1407"/>
        <v/>
      </c>
      <c r="AK296" s="55" t="str">
        <f t="shared" si="1407"/>
        <v/>
      </c>
      <c r="AL296" s="55" t="str">
        <f t="shared" si="1407"/>
        <v/>
      </c>
      <c r="AM296" s="55" t="str">
        <f t="shared" si="1407"/>
        <v/>
      </c>
      <c r="AN296" s="55" t="str">
        <f t="shared" si="1407"/>
        <v/>
      </c>
      <c r="AO296" s="55" t="str">
        <f t="shared" si="1407"/>
        <v/>
      </c>
      <c r="AP296" s="55" t="str">
        <f t="shared" si="1407"/>
        <v/>
      </c>
      <c r="AQ296" s="55" t="str">
        <f t="shared" si="1407"/>
        <v/>
      </c>
      <c r="AR296" s="55" t="str">
        <f t="shared" si="1407"/>
        <v/>
      </c>
      <c r="AS296" s="55" t="str">
        <f t="shared" si="1407"/>
        <v/>
      </c>
      <c r="AT296" s="55" t="str">
        <f t="shared" si="1407"/>
        <v/>
      </c>
      <c r="AU296" s="55" t="str">
        <f t="shared" si="1407"/>
        <v/>
      </c>
      <c r="AV296" s="55" t="str">
        <f t="shared" si="1407"/>
        <v/>
      </c>
      <c r="AW296" s="55" t="str">
        <f t="shared" si="1407"/>
        <v/>
      </c>
      <c r="AX296" s="55" t="str">
        <f t="shared" si="1407"/>
        <v/>
      </c>
      <c r="AY296" s="55" t="str">
        <f t="shared" si="1407"/>
        <v/>
      </c>
      <c r="AZ296" s="55" t="str">
        <f t="shared" si="1407"/>
        <v/>
      </c>
      <c r="BA296" s="55" t="str">
        <f t="shared" si="1407"/>
        <v/>
      </c>
      <c r="BB296" s="55" t="str">
        <f t="shared" si="1407"/>
        <v/>
      </c>
      <c r="BC296" s="55" t="str">
        <f t="shared" si="1407"/>
        <v/>
      </c>
      <c r="BD296" s="55" t="str">
        <f t="shared" si="1407"/>
        <v/>
      </c>
      <c r="BE296" s="55" t="str">
        <f t="shared" si="1407"/>
        <v/>
      </c>
      <c r="BF296" s="55" t="str">
        <f t="shared" si="1407"/>
        <v/>
      </c>
      <c r="BG296" s="55" t="str">
        <f t="shared" si="1407"/>
        <v/>
      </c>
      <c r="BH296" s="55" t="str">
        <f t="shared" si="1407"/>
        <v/>
      </c>
      <c r="BI296" s="55" t="str">
        <f t="shared" si="1407"/>
        <v/>
      </c>
      <c r="BJ296" s="55" t="str">
        <f t="shared" si="1407"/>
        <v/>
      </c>
      <c r="BK296" s="55" t="str">
        <f t="shared" si="1407"/>
        <v/>
      </c>
      <c r="BL296" s="55" t="str">
        <f t="shared" si="1407"/>
        <v/>
      </c>
      <c r="BM296" s="55" t="str">
        <f t="shared" si="1407"/>
        <v/>
      </c>
      <c r="BN296" s="55" t="str">
        <f t="shared" si="1407"/>
        <v/>
      </c>
      <c r="BO296" s="55" t="str">
        <f t="shared" si="1407"/>
        <v/>
      </c>
      <c r="BP296" s="55" t="str">
        <f t="shared" si="1407"/>
        <v/>
      </c>
      <c r="BQ296" s="55" t="str">
        <f t="shared" ref="BQ296:CO296" si="1408">IFERROR(IF($Y$2="DAILY",BP296+1,""),"")</f>
        <v/>
      </c>
      <c r="BR296" s="55" t="str">
        <f t="shared" si="1408"/>
        <v/>
      </c>
      <c r="BS296" s="55" t="str">
        <f t="shared" si="1408"/>
        <v/>
      </c>
      <c r="BT296" s="55" t="str">
        <f t="shared" si="1408"/>
        <v/>
      </c>
      <c r="BU296" s="55" t="str">
        <f t="shared" si="1408"/>
        <v/>
      </c>
      <c r="BV296" s="55" t="str">
        <f t="shared" si="1408"/>
        <v/>
      </c>
      <c r="BW296" s="55" t="str">
        <f t="shared" si="1408"/>
        <v/>
      </c>
      <c r="BX296" s="55" t="str">
        <f t="shared" si="1408"/>
        <v/>
      </c>
      <c r="BY296" s="55" t="str">
        <f t="shared" si="1408"/>
        <v/>
      </c>
      <c r="BZ296" s="55" t="str">
        <f t="shared" si="1408"/>
        <v/>
      </c>
      <c r="CA296" s="55" t="str">
        <f t="shared" si="1408"/>
        <v/>
      </c>
      <c r="CB296" s="55" t="str">
        <f t="shared" si="1408"/>
        <v/>
      </c>
      <c r="CC296" s="55" t="str">
        <f t="shared" si="1408"/>
        <v/>
      </c>
      <c r="CD296" s="55" t="str">
        <f t="shared" si="1408"/>
        <v/>
      </c>
      <c r="CE296" s="55" t="str">
        <f t="shared" si="1408"/>
        <v/>
      </c>
      <c r="CF296" s="55" t="str">
        <f t="shared" si="1408"/>
        <v/>
      </c>
      <c r="CG296" s="55" t="str">
        <f t="shared" si="1408"/>
        <v/>
      </c>
      <c r="CH296" s="55" t="str">
        <f t="shared" si="1408"/>
        <v/>
      </c>
      <c r="CI296" s="55" t="str">
        <f t="shared" si="1408"/>
        <v/>
      </c>
      <c r="CJ296" s="55" t="str">
        <f t="shared" si="1408"/>
        <v/>
      </c>
      <c r="CK296" s="55" t="str">
        <f t="shared" si="1408"/>
        <v/>
      </c>
      <c r="CL296" s="55" t="str">
        <f t="shared" si="1408"/>
        <v/>
      </c>
      <c r="CM296" s="55" t="str">
        <f t="shared" si="1408"/>
        <v/>
      </c>
      <c r="CN296" s="55" t="str">
        <f t="shared" si="1408"/>
        <v/>
      </c>
      <c r="CO296" s="55" t="str">
        <f t="shared" si="1408"/>
        <v/>
      </c>
      <c r="CP296" s="56" t="str">
        <f>IFERROR(IF($Y$2="DAILY",DATE(B295,1,1)-WEEKDAY(DATE(B295,1,1))+26*7,DATE(CR296,1,1)-WEEKDAY(DATE(CR296,1,1))+26*7),"")</f>
        <v/>
      </c>
      <c r="CQ296" s="3"/>
      <c r="CR296" s="3" t="str">
        <f>B67</f>
        <v/>
      </c>
    </row>
    <row r="297" spans="1:96" ht="21" customHeight="1" x14ac:dyDescent="0.25">
      <c r="A297" s="48"/>
      <c r="B297" s="49"/>
      <c r="C297" s="57">
        <f t="shared" ref="C297" si="1409">IF($Y$2="DAILY",3,"")</f>
        <v>3</v>
      </c>
      <c r="D297" s="54" t="str">
        <f t="shared" si="1406"/>
        <v/>
      </c>
      <c r="E297" s="55" t="str">
        <f t="shared" ref="E297:BP297" si="1410">IFERROR(IF($Y$2="DAILY",D297+1,""),"")</f>
        <v/>
      </c>
      <c r="F297" s="55" t="str">
        <f t="shared" si="1410"/>
        <v/>
      </c>
      <c r="G297" s="55" t="str">
        <f t="shared" si="1410"/>
        <v/>
      </c>
      <c r="H297" s="55" t="str">
        <f t="shared" si="1410"/>
        <v/>
      </c>
      <c r="I297" s="55" t="str">
        <f t="shared" si="1410"/>
        <v/>
      </c>
      <c r="J297" s="55" t="str">
        <f t="shared" si="1410"/>
        <v/>
      </c>
      <c r="K297" s="55" t="str">
        <f t="shared" si="1410"/>
        <v/>
      </c>
      <c r="L297" s="55" t="str">
        <f t="shared" si="1410"/>
        <v/>
      </c>
      <c r="M297" s="55" t="str">
        <f t="shared" si="1410"/>
        <v/>
      </c>
      <c r="N297" s="55" t="str">
        <f t="shared" si="1410"/>
        <v/>
      </c>
      <c r="O297" s="55" t="str">
        <f t="shared" si="1410"/>
        <v/>
      </c>
      <c r="P297" s="55" t="str">
        <f t="shared" si="1410"/>
        <v/>
      </c>
      <c r="Q297" s="55" t="str">
        <f t="shared" si="1410"/>
        <v/>
      </c>
      <c r="R297" s="55" t="str">
        <f t="shared" si="1410"/>
        <v/>
      </c>
      <c r="S297" s="55" t="str">
        <f t="shared" si="1410"/>
        <v/>
      </c>
      <c r="T297" s="55" t="str">
        <f t="shared" si="1410"/>
        <v/>
      </c>
      <c r="U297" s="55" t="str">
        <f t="shared" si="1410"/>
        <v/>
      </c>
      <c r="V297" s="55" t="str">
        <f t="shared" si="1410"/>
        <v/>
      </c>
      <c r="W297" s="55" t="str">
        <f t="shared" si="1410"/>
        <v/>
      </c>
      <c r="X297" s="55" t="str">
        <f t="shared" si="1410"/>
        <v/>
      </c>
      <c r="Y297" s="55" t="str">
        <f t="shared" si="1410"/>
        <v/>
      </c>
      <c r="Z297" s="55" t="str">
        <f t="shared" si="1410"/>
        <v/>
      </c>
      <c r="AA297" s="55" t="str">
        <f t="shared" si="1410"/>
        <v/>
      </c>
      <c r="AB297" s="55" t="str">
        <f t="shared" si="1410"/>
        <v/>
      </c>
      <c r="AC297" s="55" t="str">
        <f t="shared" si="1410"/>
        <v/>
      </c>
      <c r="AD297" s="55" t="str">
        <f t="shared" si="1410"/>
        <v/>
      </c>
      <c r="AE297" s="55" t="str">
        <f t="shared" si="1410"/>
        <v/>
      </c>
      <c r="AF297" s="55" t="str">
        <f t="shared" si="1410"/>
        <v/>
      </c>
      <c r="AG297" s="55" t="str">
        <f t="shared" si="1410"/>
        <v/>
      </c>
      <c r="AH297" s="55" t="str">
        <f t="shared" si="1410"/>
        <v/>
      </c>
      <c r="AI297" s="55" t="str">
        <f t="shared" si="1410"/>
        <v/>
      </c>
      <c r="AJ297" s="55" t="str">
        <f t="shared" si="1410"/>
        <v/>
      </c>
      <c r="AK297" s="55" t="str">
        <f t="shared" si="1410"/>
        <v/>
      </c>
      <c r="AL297" s="55" t="str">
        <f t="shared" si="1410"/>
        <v/>
      </c>
      <c r="AM297" s="55" t="str">
        <f t="shared" si="1410"/>
        <v/>
      </c>
      <c r="AN297" s="55" t="str">
        <f t="shared" si="1410"/>
        <v/>
      </c>
      <c r="AO297" s="55" t="str">
        <f t="shared" si="1410"/>
        <v/>
      </c>
      <c r="AP297" s="55" t="str">
        <f t="shared" si="1410"/>
        <v/>
      </c>
      <c r="AQ297" s="55" t="str">
        <f t="shared" si="1410"/>
        <v/>
      </c>
      <c r="AR297" s="55" t="str">
        <f t="shared" si="1410"/>
        <v/>
      </c>
      <c r="AS297" s="55" t="str">
        <f t="shared" si="1410"/>
        <v/>
      </c>
      <c r="AT297" s="55" t="str">
        <f t="shared" si="1410"/>
        <v/>
      </c>
      <c r="AU297" s="55" t="str">
        <f t="shared" si="1410"/>
        <v/>
      </c>
      <c r="AV297" s="55" t="str">
        <f t="shared" si="1410"/>
        <v/>
      </c>
      <c r="AW297" s="55" t="str">
        <f t="shared" si="1410"/>
        <v/>
      </c>
      <c r="AX297" s="55" t="str">
        <f t="shared" si="1410"/>
        <v/>
      </c>
      <c r="AY297" s="55" t="str">
        <f t="shared" si="1410"/>
        <v/>
      </c>
      <c r="AZ297" s="55" t="str">
        <f t="shared" si="1410"/>
        <v/>
      </c>
      <c r="BA297" s="55" t="str">
        <f t="shared" si="1410"/>
        <v/>
      </c>
      <c r="BB297" s="55" t="str">
        <f t="shared" si="1410"/>
        <v/>
      </c>
      <c r="BC297" s="55" t="str">
        <f t="shared" si="1410"/>
        <v/>
      </c>
      <c r="BD297" s="55" t="str">
        <f t="shared" si="1410"/>
        <v/>
      </c>
      <c r="BE297" s="55" t="str">
        <f t="shared" si="1410"/>
        <v/>
      </c>
      <c r="BF297" s="55" t="str">
        <f t="shared" si="1410"/>
        <v/>
      </c>
      <c r="BG297" s="55" t="str">
        <f t="shared" si="1410"/>
        <v/>
      </c>
      <c r="BH297" s="55" t="str">
        <f t="shared" si="1410"/>
        <v/>
      </c>
      <c r="BI297" s="55" t="str">
        <f t="shared" si="1410"/>
        <v/>
      </c>
      <c r="BJ297" s="55" t="str">
        <f t="shared" si="1410"/>
        <v/>
      </c>
      <c r="BK297" s="55" t="str">
        <f t="shared" si="1410"/>
        <v/>
      </c>
      <c r="BL297" s="55" t="str">
        <f t="shared" si="1410"/>
        <v/>
      </c>
      <c r="BM297" s="55" t="str">
        <f t="shared" si="1410"/>
        <v/>
      </c>
      <c r="BN297" s="55" t="str">
        <f t="shared" si="1410"/>
        <v/>
      </c>
      <c r="BO297" s="55" t="str">
        <f t="shared" si="1410"/>
        <v/>
      </c>
      <c r="BP297" s="55" t="str">
        <f t="shared" si="1410"/>
        <v/>
      </c>
      <c r="BQ297" s="55" t="str">
        <f t="shared" ref="BQ297:CO297" si="1411">IFERROR(IF($Y$2="DAILY",BP297+1,""),"")</f>
        <v/>
      </c>
      <c r="BR297" s="55" t="str">
        <f t="shared" si="1411"/>
        <v/>
      </c>
      <c r="BS297" s="55" t="str">
        <f t="shared" si="1411"/>
        <v/>
      </c>
      <c r="BT297" s="55" t="str">
        <f t="shared" si="1411"/>
        <v/>
      </c>
      <c r="BU297" s="55" t="str">
        <f t="shared" si="1411"/>
        <v/>
      </c>
      <c r="BV297" s="55" t="str">
        <f t="shared" si="1411"/>
        <v/>
      </c>
      <c r="BW297" s="55" t="str">
        <f t="shared" si="1411"/>
        <v/>
      </c>
      <c r="BX297" s="55" t="str">
        <f t="shared" si="1411"/>
        <v/>
      </c>
      <c r="BY297" s="55" t="str">
        <f t="shared" si="1411"/>
        <v/>
      </c>
      <c r="BZ297" s="55" t="str">
        <f t="shared" si="1411"/>
        <v/>
      </c>
      <c r="CA297" s="55" t="str">
        <f t="shared" si="1411"/>
        <v/>
      </c>
      <c r="CB297" s="55" t="str">
        <f t="shared" si="1411"/>
        <v/>
      </c>
      <c r="CC297" s="55" t="str">
        <f t="shared" si="1411"/>
        <v/>
      </c>
      <c r="CD297" s="55" t="str">
        <f t="shared" si="1411"/>
        <v/>
      </c>
      <c r="CE297" s="55" t="str">
        <f t="shared" si="1411"/>
        <v/>
      </c>
      <c r="CF297" s="55" t="str">
        <f t="shared" si="1411"/>
        <v/>
      </c>
      <c r="CG297" s="55" t="str">
        <f t="shared" si="1411"/>
        <v/>
      </c>
      <c r="CH297" s="55" t="str">
        <f t="shared" si="1411"/>
        <v/>
      </c>
      <c r="CI297" s="55" t="str">
        <f t="shared" si="1411"/>
        <v/>
      </c>
      <c r="CJ297" s="55" t="str">
        <f t="shared" si="1411"/>
        <v/>
      </c>
      <c r="CK297" s="55" t="str">
        <f t="shared" si="1411"/>
        <v/>
      </c>
      <c r="CL297" s="55" t="str">
        <f t="shared" si="1411"/>
        <v/>
      </c>
      <c r="CM297" s="55" t="str">
        <f t="shared" si="1411"/>
        <v/>
      </c>
      <c r="CN297" s="55" t="str">
        <f t="shared" si="1411"/>
        <v/>
      </c>
      <c r="CO297" s="55" t="str">
        <f t="shared" si="1411"/>
        <v/>
      </c>
      <c r="CP297" s="56" t="str">
        <f>IFERROR(IF($Y$2="DAILY",DATE(B295,1,1)-WEEKDAY(DATE(B295,1,1))+39*7,DATE(CR297,1,1)-WEEKDAY(DATE(CR297,1,1))+39*7),"")</f>
        <v/>
      </c>
      <c r="CQ297" s="3"/>
      <c r="CR297" s="3" t="str">
        <f>B67</f>
        <v/>
      </c>
    </row>
    <row r="298" spans="1:96" ht="21" customHeight="1" x14ac:dyDescent="0.25">
      <c r="A298" s="48"/>
      <c r="B298" s="49"/>
      <c r="C298" s="57">
        <f t="shared" ref="C298" si="1412">IF($Y$2="DAILY",4,"")</f>
        <v>4</v>
      </c>
      <c r="D298" s="54" t="str">
        <f t="shared" si="1406"/>
        <v/>
      </c>
      <c r="E298" s="55" t="str">
        <f t="shared" ref="E298:BP298" si="1413">IFERROR(IF($Y$2="DAILY",D298+1,""),"")</f>
        <v/>
      </c>
      <c r="F298" s="55" t="str">
        <f t="shared" si="1413"/>
        <v/>
      </c>
      <c r="G298" s="55" t="str">
        <f t="shared" si="1413"/>
        <v/>
      </c>
      <c r="H298" s="55" t="str">
        <f t="shared" si="1413"/>
        <v/>
      </c>
      <c r="I298" s="55" t="str">
        <f t="shared" si="1413"/>
        <v/>
      </c>
      <c r="J298" s="55" t="str">
        <f t="shared" si="1413"/>
        <v/>
      </c>
      <c r="K298" s="55" t="str">
        <f t="shared" si="1413"/>
        <v/>
      </c>
      <c r="L298" s="55" t="str">
        <f t="shared" si="1413"/>
        <v/>
      </c>
      <c r="M298" s="55" t="str">
        <f t="shared" si="1413"/>
        <v/>
      </c>
      <c r="N298" s="55" t="str">
        <f t="shared" si="1413"/>
        <v/>
      </c>
      <c r="O298" s="55" t="str">
        <f t="shared" si="1413"/>
        <v/>
      </c>
      <c r="P298" s="55" t="str">
        <f t="shared" si="1413"/>
        <v/>
      </c>
      <c r="Q298" s="55" t="str">
        <f t="shared" si="1413"/>
        <v/>
      </c>
      <c r="R298" s="55" t="str">
        <f t="shared" si="1413"/>
        <v/>
      </c>
      <c r="S298" s="55" t="str">
        <f t="shared" si="1413"/>
        <v/>
      </c>
      <c r="T298" s="55" t="str">
        <f t="shared" si="1413"/>
        <v/>
      </c>
      <c r="U298" s="55" t="str">
        <f t="shared" si="1413"/>
        <v/>
      </c>
      <c r="V298" s="55" t="str">
        <f t="shared" si="1413"/>
        <v/>
      </c>
      <c r="W298" s="55" t="str">
        <f t="shared" si="1413"/>
        <v/>
      </c>
      <c r="X298" s="55" t="str">
        <f t="shared" si="1413"/>
        <v/>
      </c>
      <c r="Y298" s="55" t="str">
        <f t="shared" si="1413"/>
        <v/>
      </c>
      <c r="Z298" s="55" t="str">
        <f t="shared" si="1413"/>
        <v/>
      </c>
      <c r="AA298" s="55" t="str">
        <f t="shared" si="1413"/>
        <v/>
      </c>
      <c r="AB298" s="55" t="str">
        <f t="shared" si="1413"/>
        <v/>
      </c>
      <c r="AC298" s="55" t="str">
        <f t="shared" si="1413"/>
        <v/>
      </c>
      <c r="AD298" s="55" t="str">
        <f t="shared" si="1413"/>
        <v/>
      </c>
      <c r="AE298" s="55" t="str">
        <f t="shared" si="1413"/>
        <v/>
      </c>
      <c r="AF298" s="55" t="str">
        <f t="shared" si="1413"/>
        <v/>
      </c>
      <c r="AG298" s="55" t="str">
        <f t="shared" si="1413"/>
        <v/>
      </c>
      <c r="AH298" s="55" t="str">
        <f t="shared" si="1413"/>
        <v/>
      </c>
      <c r="AI298" s="55" t="str">
        <f t="shared" si="1413"/>
        <v/>
      </c>
      <c r="AJ298" s="55" t="str">
        <f t="shared" si="1413"/>
        <v/>
      </c>
      <c r="AK298" s="55" t="str">
        <f t="shared" si="1413"/>
        <v/>
      </c>
      <c r="AL298" s="55" t="str">
        <f t="shared" si="1413"/>
        <v/>
      </c>
      <c r="AM298" s="55" t="str">
        <f t="shared" si="1413"/>
        <v/>
      </c>
      <c r="AN298" s="55" t="str">
        <f t="shared" si="1413"/>
        <v/>
      </c>
      <c r="AO298" s="55" t="str">
        <f t="shared" si="1413"/>
        <v/>
      </c>
      <c r="AP298" s="55" t="str">
        <f t="shared" si="1413"/>
        <v/>
      </c>
      <c r="AQ298" s="55" t="str">
        <f t="shared" si="1413"/>
        <v/>
      </c>
      <c r="AR298" s="55" t="str">
        <f t="shared" si="1413"/>
        <v/>
      </c>
      <c r="AS298" s="55" t="str">
        <f t="shared" si="1413"/>
        <v/>
      </c>
      <c r="AT298" s="55" t="str">
        <f t="shared" si="1413"/>
        <v/>
      </c>
      <c r="AU298" s="55" t="str">
        <f t="shared" si="1413"/>
        <v/>
      </c>
      <c r="AV298" s="55" t="str">
        <f t="shared" si="1413"/>
        <v/>
      </c>
      <c r="AW298" s="55" t="str">
        <f t="shared" si="1413"/>
        <v/>
      </c>
      <c r="AX298" s="55" t="str">
        <f t="shared" si="1413"/>
        <v/>
      </c>
      <c r="AY298" s="55" t="str">
        <f t="shared" si="1413"/>
        <v/>
      </c>
      <c r="AZ298" s="55" t="str">
        <f t="shared" si="1413"/>
        <v/>
      </c>
      <c r="BA298" s="55" t="str">
        <f t="shared" si="1413"/>
        <v/>
      </c>
      <c r="BB298" s="55" t="str">
        <f t="shared" si="1413"/>
        <v/>
      </c>
      <c r="BC298" s="55" t="str">
        <f t="shared" si="1413"/>
        <v/>
      </c>
      <c r="BD298" s="55" t="str">
        <f t="shared" si="1413"/>
        <v/>
      </c>
      <c r="BE298" s="55" t="str">
        <f t="shared" si="1413"/>
        <v/>
      </c>
      <c r="BF298" s="55" t="str">
        <f t="shared" si="1413"/>
        <v/>
      </c>
      <c r="BG298" s="55" t="str">
        <f t="shared" si="1413"/>
        <v/>
      </c>
      <c r="BH298" s="55" t="str">
        <f t="shared" si="1413"/>
        <v/>
      </c>
      <c r="BI298" s="55" t="str">
        <f t="shared" si="1413"/>
        <v/>
      </c>
      <c r="BJ298" s="55" t="str">
        <f t="shared" si="1413"/>
        <v/>
      </c>
      <c r="BK298" s="55" t="str">
        <f t="shared" si="1413"/>
        <v/>
      </c>
      <c r="BL298" s="55" t="str">
        <f t="shared" si="1413"/>
        <v/>
      </c>
      <c r="BM298" s="55" t="str">
        <f t="shared" si="1413"/>
        <v/>
      </c>
      <c r="BN298" s="55" t="str">
        <f t="shared" si="1413"/>
        <v/>
      </c>
      <c r="BO298" s="55" t="str">
        <f t="shared" si="1413"/>
        <v/>
      </c>
      <c r="BP298" s="55" t="str">
        <f t="shared" si="1413"/>
        <v/>
      </c>
      <c r="BQ298" s="55" t="str">
        <f t="shared" ref="BQ298:CO298" si="1414">IFERROR(IF($Y$2="DAILY",BP298+1,""),"")</f>
        <v/>
      </c>
      <c r="BR298" s="55" t="str">
        <f t="shared" si="1414"/>
        <v/>
      </c>
      <c r="BS298" s="55" t="str">
        <f t="shared" si="1414"/>
        <v/>
      </c>
      <c r="BT298" s="55" t="str">
        <f t="shared" si="1414"/>
        <v/>
      </c>
      <c r="BU298" s="55" t="str">
        <f t="shared" si="1414"/>
        <v/>
      </c>
      <c r="BV298" s="55" t="str">
        <f t="shared" si="1414"/>
        <v/>
      </c>
      <c r="BW298" s="55" t="str">
        <f t="shared" si="1414"/>
        <v/>
      </c>
      <c r="BX298" s="55" t="str">
        <f t="shared" si="1414"/>
        <v/>
      </c>
      <c r="BY298" s="55" t="str">
        <f t="shared" si="1414"/>
        <v/>
      </c>
      <c r="BZ298" s="55" t="str">
        <f t="shared" si="1414"/>
        <v/>
      </c>
      <c r="CA298" s="55" t="str">
        <f t="shared" si="1414"/>
        <v/>
      </c>
      <c r="CB298" s="55" t="str">
        <f t="shared" si="1414"/>
        <v/>
      </c>
      <c r="CC298" s="55" t="str">
        <f t="shared" si="1414"/>
        <v/>
      </c>
      <c r="CD298" s="55" t="str">
        <f t="shared" si="1414"/>
        <v/>
      </c>
      <c r="CE298" s="55" t="str">
        <f t="shared" si="1414"/>
        <v/>
      </c>
      <c r="CF298" s="55" t="str">
        <f t="shared" si="1414"/>
        <v/>
      </c>
      <c r="CG298" s="55" t="str">
        <f t="shared" si="1414"/>
        <v/>
      </c>
      <c r="CH298" s="55" t="str">
        <f t="shared" si="1414"/>
        <v/>
      </c>
      <c r="CI298" s="55" t="str">
        <f t="shared" si="1414"/>
        <v/>
      </c>
      <c r="CJ298" s="55" t="str">
        <f t="shared" si="1414"/>
        <v/>
      </c>
      <c r="CK298" s="55" t="str">
        <f t="shared" si="1414"/>
        <v/>
      </c>
      <c r="CL298" s="55" t="str">
        <f t="shared" si="1414"/>
        <v/>
      </c>
      <c r="CM298" s="55" t="str">
        <f t="shared" si="1414"/>
        <v/>
      </c>
      <c r="CN298" s="55" t="str">
        <f t="shared" si="1414"/>
        <v/>
      </c>
      <c r="CO298" s="55" t="str">
        <f t="shared" si="1414"/>
        <v/>
      </c>
      <c r="CP298" s="56" t="str">
        <f>IFERROR(IF($Y$2="DAILY",DATE(B295,1,1)-WEEKDAY(DATE(B295,1,1))+52*7,DATE(CR298,1,1)-WEEKDAY(DATE(CR298,1,1))+52*7),"")</f>
        <v/>
      </c>
      <c r="CQ298" s="3"/>
      <c r="CR298" s="3" t="str">
        <f>B67</f>
        <v/>
      </c>
    </row>
    <row r="299" spans="1:96" ht="21" customHeight="1" x14ac:dyDescent="0.25">
      <c r="A299" s="48"/>
      <c r="B299" s="49"/>
      <c r="C299" s="58"/>
      <c r="D299" s="54" t="str">
        <f>IFERROR(IF($Y$2="DAILY",IF(AND(MONTH(DATE(B295,2,29))=2,WEEKDAY(DATE(B295,1,1))=7),DATE(B295,12,24),""),""),"")</f>
        <v/>
      </c>
      <c r="E299" s="55" t="str">
        <f>IFERROR(IF($Y$2="DAILY",IF(AND(MONTH(DATE(B295,2,29))=2,WEEKDAY(DATE(B295,1,1))=7),DATE(B295,12,25),""),""),"")</f>
        <v/>
      </c>
      <c r="F299" s="55" t="str">
        <f>IFERROR(IF($Y$2="DAILY",IF(AND(MONTH(DATE(B295,2,29))=2,WEEKDAY(DATE(B295,1,1))=7),DATE(B295,12,26),""),""),"")</f>
        <v/>
      </c>
      <c r="G299" s="55" t="str">
        <f>IFERROR(IF($Y$2="DAILY",IF(AND(MONTH(DATE(B295,2,29))=2,WEEKDAY(DATE(B295,1,1))=7),DATE(B295,12,27),""),""),"")</f>
        <v/>
      </c>
      <c r="H299" s="55" t="str">
        <f>IFERROR(IF($Y$2="DAILY",IF(AND(MONTH(DATE(B295,2,29))=2,WEEKDAY(DATE(B295,1,1))=7),DATE(B295,12,28),""),""),"")</f>
        <v/>
      </c>
      <c r="I299" s="55" t="str">
        <f>IFERROR(IF($Y$2="DAILY",IF(AND(MONTH(DATE(B295,2,29))=2,WEEKDAY(DATE(B295,1,1))=7),DATE(B295,12,29),""),""),"")</f>
        <v/>
      </c>
      <c r="J299" s="55" t="str">
        <f>IFERROR(IF($Y$2="DAILY",IF(AND(MONTH(DATE(B295,2,29))=2,WEEKDAY(DATE(B295,1,1))=7),DATE(B295,12,30),""),""),"")</f>
        <v/>
      </c>
      <c r="K299" s="55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  <c r="CE299" s="62"/>
      <c r="CF299" s="62"/>
      <c r="CG299" s="62"/>
      <c r="CH299" s="62"/>
      <c r="CI299" s="62"/>
      <c r="CJ299" s="62"/>
      <c r="CK299" s="62"/>
      <c r="CL299" s="62"/>
      <c r="CM299" s="62"/>
      <c r="CN299" s="62"/>
      <c r="CO299" s="62"/>
      <c r="CP299" s="56"/>
      <c r="CQ299" s="3"/>
      <c r="CR299" s="3" t="str">
        <f>B67</f>
        <v/>
      </c>
    </row>
    <row r="300" spans="1:96" ht="21" customHeight="1" x14ac:dyDescent="0.25">
      <c r="A300" s="48" t="str">
        <f>IFERROR(IF($Y$2="DAILY","57-58",""),"")</f>
        <v>57-58</v>
      </c>
      <c r="B300" s="49" t="str">
        <f>IFERROR(IF($Y$2="DAILY",$B$10+58,""),"")</f>
        <v/>
      </c>
      <c r="C300" s="57">
        <f t="shared" ref="C300" si="1415">IF($Y$2="DAILY",1,"")</f>
        <v>1</v>
      </c>
      <c r="D300" s="54" t="str">
        <f>IFERROR(IF($Y$2="DAILY",DATE(B300,1,1)-WEEKDAY(DATE(B300,1,1),1)+1,""),"")</f>
        <v/>
      </c>
      <c r="E300" s="55" t="str">
        <f>IFERROR(IF($Y$2="DAILY",DATE(B300,1,1)-WEEKDAY(DATE(B300,1,1),1)+2,""),"")</f>
        <v/>
      </c>
      <c r="F300" s="55" t="str">
        <f>IFERROR(IF($Y$2="DAILY",DATE(B300,1,1)-WEEKDAY(DATE(B300,1,1),1)+3,""),"")</f>
        <v/>
      </c>
      <c r="G300" s="55" t="str">
        <f>IFERROR(IF($Y$2="DAILY",DATE(B300,1,1)-WEEKDAY(DATE(B300,1,1),1)+4,""),"")</f>
        <v/>
      </c>
      <c r="H300" s="55" t="str">
        <f>IFERROR(IF($Y$2="DAILY",DATE(B300,1,1)-WEEKDAY(DATE(B300,1,1),1)+5,""),"")</f>
        <v/>
      </c>
      <c r="I300" s="55" t="str">
        <f>IFERROR(IF($Y$2="DAILY",DATE(B300,1,1)-WEEKDAY(DATE(B300,1,1),1)+6,""),"")</f>
        <v/>
      </c>
      <c r="J300" s="55" t="str">
        <f>IFERROR(IF($Y$2="DAILY",DATE(B300,1,1)-WEEKDAY(DATE(B300,1,1),1)+7,""),"")</f>
        <v/>
      </c>
      <c r="K300" s="55" t="str">
        <f t="shared" ref="K300:BV300" si="1416">IFERROR(IF($Y$2="DAILY",J300+1,""),"")</f>
        <v/>
      </c>
      <c r="L300" s="55" t="str">
        <f t="shared" si="1416"/>
        <v/>
      </c>
      <c r="M300" s="55" t="str">
        <f t="shared" si="1416"/>
        <v/>
      </c>
      <c r="N300" s="55" t="str">
        <f t="shared" si="1416"/>
        <v/>
      </c>
      <c r="O300" s="55" t="str">
        <f t="shared" si="1416"/>
        <v/>
      </c>
      <c r="P300" s="55" t="str">
        <f t="shared" si="1416"/>
        <v/>
      </c>
      <c r="Q300" s="55" t="str">
        <f t="shared" si="1416"/>
        <v/>
      </c>
      <c r="R300" s="55" t="str">
        <f t="shared" si="1416"/>
        <v/>
      </c>
      <c r="S300" s="55" t="str">
        <f t="shared" si="1416"/>
        <v/>
      </c>
      <c r="T300" s="55" t="str">
        <f t="shared" si="1416"/>
        <v/>
      </c>
      <c r="U300" s="55" t="str">
        <f t="shared" si="1416"/>
        <v/>
      </c>
      <c r="V300" s="55" t="str">
        <f t="shared" si="1416"/>
        <v/>
      </c>
      <c r="W300" s="55" t="str">
        <f t="shared" si="1416"/>
        <v/>
      </c>
      <c r="X300" s="55" t="str">
        <f t="shared" si="1416"/>
        <v/>
      </c>
      <c r="Y300" s="55" t="str">
        <f t="shared" si="1416"/>
        <v/>
      </c>
      <c r="Z300" s="55" t="str">
        <f t="shared" si="1416"/>
        <v/>
      </c>
      <c r="AA300" s="55" t="str">
        <f t="shared" si="1416"/>
        <v/>
      </c>
      <c r="AB300" s="55" t="str">
        <f t="shared" si="1416"/>
        <v/>
      </c>
      <c r="AC300" s="55" t="str">
        <f t="shared" si="1416"/>
        <v/>
      </c>
      <c r="AD300" s="55" t="str">
        <f t="shared" si="1416"/>
        <v/>
      </c>
      <c r="AE300" s="55" t="str">
        <f t="shared" si="1416"/>
        <v/>
      </c>
      <c r="AF300" s="55" t="str">
        <f t="shared" si="1416"/>
        <v/>
      </c>
      <c r="AG300" s="55" t="str">
        <f t="shared" si="1416"/>
        <v/>
      </c>
      <c r="AH300" s="55" t="str">
        <f t="shared" si="1416"/>
        <v/>
      </c>
      <c r="AI300" s="55" t="str">
        <f t="shared" si="1416"/>
        <v/>
      </c>
      <c r="AJ300" s="55" t="str">
        <f t="shared" si="1416"/>
        <v/>
      </c>
      <c r="AK300" s="55" t="str">
        <f t="shared" si="1416"/>
        <v/>
      </c>
      <c r="AL300" s="55" t="str">
        <f t="shared" si="1416"/>
        <v/>
      </c>
      <c r="AM300" s="55" t="str">
        <f t="shared" si="1416"/>
        <v/>
      </c>
      <c r="AN300" s="55" t="str">
        <f t="shared" si="1416"/>
        <v/>
      </c>
      <c r="AO300" s="55" t="str">
        <f t="shared" si="1416"/>
        <v/>
      </c>
      <c r="AP300" s="55" t="str">
        <f t="shared" si="1416"/>
        <v/>
      </c>
      <c r="AQ300" s="55" t="str">
        <f t="shared" si="1416"/>
        <v/>
      </c>
      <c r="AR300" s="55" t="str">
        <f t="shared" si="1416"/>
        <v/>
      </c>
      <c r="AS300" s="55" t="str">
        <f t="shared" si="1416"/>
        <v/>
      </c>
      <c r="AT300" s="55" t="str">
        <f t="shared" si="1416"/>
        <v/>
      </c>
      <c r="AU300" s="55" t="str">
        <f t="shared" si="1416"/>
        <v/>
      </c>
      <c r="AV300" s="55" t="str">
        <f t="shared" si="1416"/>
        <v/>
      </c>
      <c r="AW300" s="55" t="str">
        <f t="shared" si="1416"/>
        <v/>
      </c>
      <c r="AX300" s="55" t="str">
        <f t="shared" si="1416"/>
        <v/>
      </c>
      <c r="AY300" s="55" t="str">
        <f t="shared" si="1416"/>
        <v/>
      </c>
      <c r="AZ300" s="55" t="str">
        <f t="shared" si="1416"/>
        <v/>
      </c>
      <c r="BA300" s="55" t="str">
        <f t="shared" si="1416"/>
        <v/>
      </c>
      <c r="BB300" s="55" t="str">
        <f t="shared" si="1416"/>
        <v/>
      </c>
      <c r="BC300" s="55" t="str">
        <f t="shared" si="1416"/>
        <v/>
      </c>
      <c r="BD300" s="55" t="str">
        <f t="shared" si="1416"/>
        <v/>
      </c>
      <c r="BE300" s="55" t="str">
        <f t="shared" si="1416"/>
        <v/>
      </c>
      <c r="BF300" s="55" t="str">
        <f t="shared" si="1416"/>
        <v/>
      </c>
      <c r="BG300" s="55" t="str">
        <f t="shared" si="1416"/>
        <v/>
      </c>
      <c r="BH300" s="55" t="str">
        <f t="shared" si="1416"/>
        <v/>
      </c>
      <c r="BI300" s="55" t="str">
        <f t="shared" si="1416"/>
        <v/>
      </c>
      <c r="BJ300" s="55" t="str">
        <f t="shared" si="1416"/>
        <v/>
      </c>
      <c r="BK300" s="55" t="str">
        <f t="shared" si="1416"/>
        <v/>
      </c>
      <c r="BL300" s="55" t="str">
        <f t="shared" si="1416"/>
        <v/>
      </c>
      <c r="BM300" s="55" t="str">
        <f t="shared" si="1416"/>
        <v/>
      </c>
      <c r="BN300" s="55" t="str">
        <f t="shared" si="1416"/>
        <v/>
      </c>
      <c r="BO300" s="55" t="str">
        <f t="shared" si="1416"/>
        <v/>
      </c>
      <c r="BP300" s="55" t="str">
        <f t="shared" si="1416"/>
        <v/>
      </c>
      <c r="BQ300" s="55" t="str">
        <f t="shared" si="1416"/>
        <v/>
      </c>
      <c r="BR300" s="55" t="str">
        <f t="shared" si="1416"/>
        <v/>
      </c>
      <c r="BS300" s="55" t="str">
        <f t="shared" si="1416"/>
        <v/>
      </c>
      <c r="BT300" s="55" t="str">
        <f t="shared" si="1416"/>
        <v/>
      </c>
      <c r="BU300" s="55" t="str">
        <f t="shared" si="1416"/>
        <v/>
      </c>
      <c r="BV300" s="55" t="str">
        <f t="shared" si="1416"/>
        <v/>
      </c>
      <c r="BW300" s="55" t="str">
        <f t="shared" ref="BW300:CO300" si="1417">IFERROR(IF($Y$2="DAILY",BV300+1,""),"")</f>
        <v/>
      </c>
      <c r="BX300" s="55" t="str">
        <f t="shared" si="1417"/>
        <v/>
      </c>
      <c r="BY300" s="55" t="str">
        <f t="shared" si="1417"/>
        <v/>
      </c>
      <c r="BZ300" s="55" t="str">
        <f t="shared" si="1417"/>
        <v/>
      </c>
      <c r="CA300" s="55" t="str">
        <f t="shared" si="1417"/>
        <v/>
      </c>
      <c r="CB300" s="55" t="str">
        <f t="shared" si="1417"/>
        <v/>
      </c>
      <c r="CC300" s="55" t="str">
        <f t="shared" si="1417"/>
        <v/>
      </c>
      <c r="CD300" s="55" t="str">
        <f t="shared" si="1417"/>
        <v/>
      </c>
      <c r="CE300" s="55" t="str">
        <f t="shared" si="1417"/>
        <v/>
      </c>
      <c r="CF300" s="55" t="str">
        <f t="shared" si="1417"/>
        <v/>
      </c>
      <c r="CG300" s="55" t="str">
        <f t="shared" si="1417"/>
        <v/>
      </c>
      <c r="CH300" s="55" t="str">
        <f t="shared" si="1417"/>
        <v/>
      </c>
      <c r="CI300" s="55" t="str">
        <f t="shared" si="1417"/>
        <v/>
      </c>
      <c r="CJ300" s="55" t="str">
        <f t="shared" si="1417"/>
        <v/>
      </c>
      <c r="CK300" s="55" t="str">
        <f t="shared" si="1417"/>
        <v/>
      </c>
      <c r="CL300" s="55" t="str">
        <f t="shared" si="1417"/>
        <v/>
      </c>
      <c r="CM300" s="55" t="str">
        <f t="shared" si="1417"/>
        <v/>
      </c>
      <c r="CN300" s="55" t="str">
        <f t="shared" si="1417"/>
        <v/>
      </c>
      <c r="CO300" s="55" t="str">
        <f t="shared" si="1417"/>
        <v/>
      </c>
      <c r="CP300" s="56" t="str">
        <f>IFERROR(IF($Y$2="DAILY",DATE(B300,1,1)-WEEKDAY(DATE(B300,1,1))+13*7,DATE(CR300,1,1)-WEEKDAY(DATE(CR300,1,1))+13*7),"")</f>
        <v/>
      </c>
      <c r="CQ300" s="3"/>
      <c r="CR300" s="3" t="str">
        <f>B68</f>
        <v/>
      </c>
    </row>
    <row r="301" spans="1:96" ht="21" customHeight="1" x14ac:dyDescent="0.25">
      <c r="A301" s="48"/>
      <c r="B301" s="61"/>
      <c r="C301" s="57">
        <f t="shared" ref="C301" si="1418">IF($Y$2="DAILY",2,"")</f>
        <v>2</v>
      </c>
      <c r="D301" s="54" t="str">
        <f t="shared" ref="D301:D303" si="1419">IFERROR(IF($Y$2="DAILY",CP300+1,""),"")</f>
        <v/>
      </c>
      <c r="E301" s="55" t="str">
        <f t="shared" ref="E301:BP301" si="1420">IFERROR(IF($Y$2="DAILY",D301+1,""),"")</f>
        <v/>
      </c>
      <c r="F301" s="55" t="str">
        <f t="shared" si="1420"/>
        <v/>
      </c>
      <c r="G301" s="55" t="str">
        <f t="shared" si="1420"/>
        <v/>
      </c>
      <c r="H301" s="55" t="str">
        <f t="shared" si="1420"/>
        <v/>
      </c>
      <c r="I301" s="55" t="str">
        <f t="shared" si="1420"/>
        <v/>
      </c>
      <c r="J301" s="55" t="str">
        <f t="shared" si="1420"/>
        <v/>
      </c>
      <c r="K301" s="55" t="str">
        <f t="shared" si="1420"/>
        <v/>
      </c>
      <c r="L301" s="55" t="str">
        <f t="shared" si="1420"/>
        <v/>
      </c>
      <c r="M301" s="55" t="str">
        <f t="shared" si="1420"/>
        <v/>
      </c>
      <c r="N301" s="55" t="str">
        <f t="shared" si="1420"/>
        <v/>
      </c>
      <c r="O301" s="55" t="str">
        <f t="shared" si="1420"/>
        <v/>
      </c>
      <c r="P301" s="55" t="str">
        <f t="shared" si="1420"/>
        <v/>
      </c>
      <c r="Q301" s="55" t="str">
        <f t="shared" si="1420"/>
        <v/>
      </c>
      <c r="R301" s="55" t="str">
        <f t="shared" si="1420"/>
        <v/>
      </c>
      <c r="S301" s="55" t="str">
        <f t="shared" si="1420"/>
        <v/>
      </c>
      <c r="T301" s="55" t="str">
        <f t="shared" si="1420"/>
        <v/>
      </c>
      <c r="U301" s="55" t="str">
        <f t="shared" si="1420"/>
        <v/>
      </c>
      <c r="V301" s="55" t="str">
        <f t="shared" si="1420"/>
        <v/>
      </c>
      <c r="W301" s="55" t="str">
        <f t="shared" si="1420"/>
        <v/>
      </c>
      <c r="X301" s="55" t="str">
        <f t="shared" si="1420"/>
        <v/>
      </c>
      <c r="Y301" s="55" t="str">
        <f t="shared" si="1420"/>
        <v/>
      </c>
      <c r="Z301" s="55" t="str">
        <f t="shared" si="1420"/>
        <v/>
      </c>
      <c r="AA301" s="55" t="str">
        <f t="shared" si="1420"/>
        <v/>
      </c>
      <c r="AB301" s="55" t="str">
        <f t="shared" si="1420"/>
        <v/>
      </c>
      <c r="AC301" s="55" t="str">
        <f t="shared" si="1420"/>
        <v/>
      </c>
      <c r="AD301" s="55" t="str">
        <f t="shared" si="1420"/>
        <v/>
      </c>
      <c r="AE301" s="55" t="str">
        <f t="shared" si="1420"/>
        <v/>
      </c>
      <c r="AF301" s="55" t="str">
        <f t="shared" si="1420"/>
        <v/>
      </c>
      <c r="AG301" s="55" t="str">
        <f t="shared" si="1420"/>
        <v/>
      </c>
      <c r="AH301" s="55" t="str">
        <f t="shared" si="1420"/>
        <v/>
      </c>
      <c r="AI301" s="55" t="str">
        <f t="shared" si="1420"/>
        <v/>
      </c>
      <c r="AJ301" s="55" t="str">
        <f t="shared" si="1420"/>
        <v/>
      </c>
      <c r="AK301" s="55" t="str">
        <f t="shared" si="1420"/>
        <v/>
      </c>
      <c r="AL301" s="55" t="str">
        <f t="shared" si="1420"/>
        <v/>
      </c>
      <c r="AM301" s="55" t="str">
        <f t="shared" si="1420"/>
        <v/>
      </c>
      <c r="AN301" s="55" t="str">
        <f t="shared" si="1420"/>
        <v/>
      </c>
      <c r="AO301" s="55" t="str">
        <f t="shared" si="1420"/>
        <v/>
      </c>
      <c r="AP301" s="55" t="str">
        <f t="shared" si="1420"/>
        <v/>
      </c>
      <c r="AQ301" s="55" t="str">
        <f t="shared" si="1420"/>
        <v/>
      </c>
      <c r="AR301" s="55" t="str">
        <f t="shared" si="1420"/>
        <v/>
      </c>
      <c r="AS301" s="55" t="str">
        <f t="shared" si="1420"/>
        <v/>
      </c>
      <c r="AT301" s="55" t="str">
        <f t="shared" si="1420"/>
        <v/>
      </c>
      <c r="AU301" s="55" t="str">
        <f t="shared" si="1420"/>
        <v/>
      </c>
      <c r="AV301" s="55" t="str">
        <f t="shared" si="1420"/>
        <v/>
      </c>
      <c r="AW301" s="55" t="str">
        <f t="shared" si="1420"/>
        <v/>
      </c>
      <c r="AX301" s="55" t="str">
        <f t="shared" si="1420"/>
        <v/>
      </c>
      <c r="AY301" s="55" t="str">
        <f t="shared" si="1420"/>
        <v/>
      </c>
      <c r="AZ301" s="55" t="str">
        <f t="shared" si="1420"/>
        <v/>
      </c>
      <c r="BA301" s="55" t="str">
        <f t="shared" si="1420"/>
        <v/>
      </c>
      <c r="BB301" s="55" t="str">
        <f t="shared" si="1420"/>
        <v/>
      </c>
      <c r="BC301" s="55" t="str">
        <f t="shared" si="1420"/>
        <v/>
      </c>
      <c r="BD301" s="55" t="str">
        <f t="shared" si="1420"/>
        <v/>
      </c>
      <c r="BE301" s="55" t="str">
        <f t="shared" si="1420"/>
        <v/>
      </c>
      <c r="BF301" s="55" t="str">
        <f t="shared" si="1420"/>
        <v/>
      </c>
      <c r="BG301" s="55" t="str">
        <f t="shared" si="1420"/>
        <v/>
      </c>
      <c r="BH301" s="55" t="str">
        <f t="shared" si="1420"/>
        <v/>
      </c>
      <c r="BI301" s="55" t="str">
        <f t="shared" si="1420"/>
        <v/>
      </c>
      <c r="BJ301" s="55" t="str">
        <f t="shared" si="1420"/>
        <v/>
      </c>
      <c r="BK301" s="55" t="str">
        <f t="shared" si="1420"/>
        <v/>
      </c>
      <c r="BL301" s="55" t="str">
        <f t="shared" si="1420"/>
        <v/>
      </c>
      <c r="BM301" s="55" t="str">
        <f t="shared" si="1420"/>
        <v/>
      </c>
      <c r="BN301" s="55" t="str">
        <f t="shared" si="1420"/>
        <v/>
      </c>
      <c r="BO301" s="55" t="str">
        <f t="shared" si="1420"/>
        <v/>
      </c>
      <c r="BP301" s="55" t="str">
        <f t="shared" si="1420"/>
        <v/>
      </c>
      <c r="BQ301" s="55" t="str">
        <f t="shared" ref="BQ301:CO301" si="1421">IFERROR(IF($Y$2="DAILY",BP301+1,""),"")</f>
        <v/>
      </c>
      <c r="BR301" s="55" t="str">
        <f t="shared" si="1421"/>
        <v/>
      </c>
      <c r="BS301" s="55" t="str">
        <f t="shared" si="1421"/>
        <v/>
      </c>
      <c r="BT301" s="55" t="str">
        <f t="shared" si="1421"/>
        <v/>
      </c>
      <c r="BU301" s="55" t="str">
        <f t="shared" si="1421"/>
        <v/>
      </c>
      <c r="BV301" s="55" t="str">
        <f t="shared" si="1421"/>
        <v/>
      </c>
      <c r="BW301" s="55" t="str">
        <f t="shared" si="1421"/>
        <v/>
      </c>
      <c r="BX301" s="55" t="str">
        <f t="shared" si="1421"/>
        <v/>
      </c>
      <c r="BY301" s="55" t="str">
        <f t="shared" si="1421"/>
        <v/>
      </c>
      <c r="BZ301" s="55" t="str">
        <f t="shared" si="1421"/>
        <v/>
      </c>
      <c r="CA301" s="55" t="str">
        <f t="shared" si="1421"/>
        <v/>
      </c>
      <c r="CB301" s="55" t="str">
        <f t="shared" si="1421"/>
        <v/>
      </c>
      <c r="CC301" s="55" t="str">
        <f t="shared" si="1421"/>
        <v/>
      </c>
      <c r="CD301" s="55" t="str">
        <f t="shared" si="1421"/>
        <v/>
      </c>
      <c r="CE301" s="55" t="str">
        <f t="shared" si="1421"/>
        <v/>
      </c>
      <c r="CF301" s="55" t="str">
        <f t="shared" si="1421"/>
        <v/>
      </c>
      <c r="CG301" s="55" t="str">
        <f t="shared" si="1421"/>
        <v/>
      </c>
      <c r="CH301" s="55" t="str">
        <f t="shared" si="1421"/>
        <v/>
      </c>
      <c r="CI301" s="55" t="str">
        <f t="shared" si="1421"/>
        <v/>
      </c>
      <c r="CJ301" s="55" t="str">
        <f t="shared" si="1421"/>
        <v/>
      </c>
      <c r="CK301" s="55" t="str">
        <f t="shared" si="1421"/>
        <v/>
      </c>
      <c r="CL301" s="55" t="str">
        <f t="shared" si="1421"/>
        <v/>
      </c>
      <c r="CM301" s="55" t="str">
        <f t="shared" si="1421"/>
        <v/>
      </c>
      <c r="CN301" s="55" t="str">
        <f t="shared" si="1421"/>
        <v/>
      </c>
      <c r="CO301" s="55" t="str">
        <f t="shared" si="1421"/>
        <v/>
      </c>
      <c r="CP301" s="56" t="str">
        <f>IFERROR(IF($Y$2="DAILY",DATE(B300,1,1)-WEEKDAY(DATE(B300,1,1))+26*7,DATE(CR301,1,1)-WEEKDAY(DATE(CR301,1,1))+26*7),"")</f>
        <v/>
      </c>
      <c r="CQ301" s="3"/>
      <c r="CR301" s="3" t="str">
        <f>B68</f>
        <v/>
      </c>
    </row>
    <row r="302" spans="1:96" ht="21" customHeight="1" x14ac:dyDescent="0.25">
      <c r="A302" s="48"/>
      <c r="B302" s="49"/>
      <c r="C302" s="57">
        <f t="shared" ref="C302" si="1422">IF($Y$2="DAILY",3,"")</f>
        <v>3</v>
      </c>
      <c r="D302" s="54" t="str">
        <f t="shared" si="1419"/>
        <v/>
      </c>
      <c r="E302" s="55" t="str">
        <f t="shared" ref="E302:BP302" si="1423">IFERROR(IF($Y$2="DAILY",D302+1,""),"")</f>
        <v/>
      </c>
      <c r="F302" s="55" t="str">
        <f t="shared" si="1423"/>
        <v/>
      </c>
      <c r="G302" s="55" t="str">
        <f t="shared" si="1423"/>
        <v/>
      </c>
      <c r="H302" s="55" t="str">
        <f t="shared" si="1423"/>
        <v/>
      </c>
      <c r="I302" s="55" t="str">
        <f t="shared" si="1423"/>
        <v/>
      </c>
      <c r="J302" s="55" t="str">
        <f t="shared" si="1423"/>
        <v/>
      </c>
      <c r="K302" s="55" t="str">
        <f t="shared" si="1423"/>
        <v/>
      </c>
      <c r="L302" s="55" t="str">
        <f t="shared" si="1423"/>
        <v/>
      </c>
      <c r="M302" s="55" t="str">
        <f t="shared" si="1423"/>
        <v/>
      </c>
      <c r="N302" s="55" t="str">
        <f t="shared" si="1423"/>
        <v/>
      </c>
      <c r="O302" s="55" t="str">
        <f t="shared" si="1423"/>
        <v/>
      </c>
      <c r="P302" s="55" t="str">
        <f t="shared" si="1423"/>
        <v/>
      </c>
      <c r="Q302" s="55" t="str">
        <f t="shared" si="1423"/>
        <v/>
      </c>
      <c r="R302" s="55" t="str">
        <f t="shared" si="1423"/>
        <v/>
      </c>
      <c r="S302" s="55" t="str">
        <f t="shared" si="1423"/>
        <v/>
      </c>
      <c r="T302" s="55" t="str">
        <f t="shared" si="1423"/>
        <v/>
      </c>
      <c r="U302" s="55" t="str">
        <f t="shared" si="1423"/>
        <v/>
      </c>
      <c r="V302" s="55" t="str">
        <f t="shared" si="1423"/>
        <v/>
      </c>
      <c r="W302" s="55" t="str">
        <f t="shared" si="1423"/>
        <v/>
      </c>
      <c r="X302" s="55" t="str">
        <f t="shared" si="1423"/>
        <v/>
      </c>
      <c r="Y302" s="55" t="str">
        <f t="shared" si="1423"/>
        <v/>
      </c>
      <c r="Z302" s="55" t="str">
        <f t="shared" si="1423"/>
        <v/>
      </c>
      <c r="AA302" s="55" t="str">
        <f t="shared" si="1423"/>
        <v/>
      </c>
      <c r="AB302" s="55" t="str">
        <f t="shared" si="1423"/>
        <v/>
      </c>
      <c r="AC302" s="55" t="str">
        <f t="shared" si="1423"/>
        <v/>
      </c>
      <c r="AD302" s="55" t="str">
        <f t="shared" si="1423"/>
        <v/>
      </c>
      <c r="AE302" s="55" t="str">
        <f t="shared" si="1423"/>
        <v/>
      </c>
      <c r="AF302" s="55" t="str">
        <f t="shared" si="1423"/>
        <v/>
      </c>
      <c r="AG302" s="55" t="str">
        <f t="shared" si="1423"/>
        <v/>
      </c>
      <c r="AH302" s="55" t="str">
        <f t="shared" si="1423"/>
        <v/>
      </c>
      <c r="AI302" s="55" t="str">
        <f t="shared" si="1423"/>
        <v/>
      </c>
      <c r="AJ302" s="55" t="str">
        <f t="shared" si="1423"/>
        <v/>
      </c>
      <c r="AK302" s="55" t="str">
        <f t="shared" si="1423"/>
        <v/>
      </c>
      <c r="AL302" s="55" t="str">
        <f t="shared" si="1423"/>
        <v/>
      </c>
      <c r="AM302" s="55" t="str">
        <f t="shared" si="1423"/>
        <v/>
      </c>
      <c r="AN302" s="55" t="str">
        <f t="shared" si="1423"/>
        <v/>
      </c>
      <c r="AO302" s="55" t="str">
        <f t="shared" si="1423"/>
        <v/>
      </c>
      <c r="AP302" s="55" t="str">
        <f t="shared" si="1423"/>
        <v/>
      </c>
      <c r="AQ302" s="55" t="str">
        <f t="shared" si="1423"/>
        <v/>
      </c>
      <c r="AR302" s="55" t="str">
        <f t="shared" si="1423"/>
        <v/>
      </c>
      <c r="AS302" s="55" t="str">
        <f t="shared" si="1423"/>
        <v/>
      </c>
      <c r="AT302" s="55" t="str">
        <f t="shared" si="1423"/>
        <v/>
      </c>
      <c r="AU302" s="55" t="str">
        <f t="shared" si="1423"/>
        <v/>
      </c>
      <c r="AV302" s="55" t="str">
        <f t="shared" si="1423"/>
        <v/>
      </c>
      <c r="AW302" s="55" t="str">
        <f t="shared" si="1423"/>
        <v/>
      </c>
      <c r="AX302" s="55" t="str">
        <f t="shared" si="1423"/>
        <v/>
      </c>
      <c r="AY302" s="55" t="str">
        <f t="shared" si="1423"/>
        <v/>
      </c>
      <c r="AZ302" s="55" t="str">
        <f t="shared" si="1423"/>
        <v/>
      </c>
      <c r="BA302" s="55" t="str">
        <f t="shared" si="1423"/>
        <v/>
      </c>
      <c r="BB302" s="55" t="str">
        <f t="shared" si="1423"/>
        <v/>
      </c>
      <c r="BC302" s="55" t="str">
        <f t="shared" si="1423"/>
        <v/>
      </c>
      <c r="BD302" s="55" t="str">
        <f t="shared" si="1423"/>
        <v/>
      </c>
      <c r="BE302" s="55" t="str">
        <f t="shared" si="1423"/>
        <v/>
      </c>
      <c r="BF302" s="55" t="str">
        <f t="shared" si="1423"/>
        <v/>
      </c>
      <c r="BG302" s="55" t="str">
        <f t="shared" si="1423"/>
        <v/>
      </c>
      <c r="BH302" s="55" t="str">
        <f t="shared" si="1423"/>
        <v/>
      </c>
      <c r="BI302" s="55" t="str">
        <f t="shared" si="1423"/>
        <v/>
      </c>
      <c r="BJ302" s="55" t="str">
        <f t="shared" si="1423"/>
        <v/>
      </c>
      <c r="BK302" s="55" t="str">
        <f t="shared" si="1423"/>
        <v/>
      </c>
      <c r="BL302" s="55" t="str">
        <f t="shared" si="1423"/>
        <v/>
      </c>
      <c r="BM302" s="55" t="str">
        <f t="shared" si="1423"/>
        <v/>
      </c>
      <c r="BN302" s="55" t="str">
        <f t="shared" si="1423"/>
        <v/>
      </c>
      <c r="BO302" s="55" t="str">
        <f t="shared" si="1423"/>
        <v/>
      </c>
      <c r="BP302" s="55" t="str">
        <f t="shared" si="1423"/>
        <v/>
      </c>
      <c r="BQ302" s="55" t="str">
        <f t="shared" ref="BQ302:CO302" si="1424">IFERROR(IF($Y$2="DAILY",BP302+1,""),"")</f>
        <v/>
      </c>
      <c r="BR302" s="55" t="str">
        <f t="shared" si="1424"/>
        <v/>
      </c>
      <c r="BS302" s="55" t="str">
        <f t="shared" si="1424"/>
        <v/>
      </c>
      <c r="BT302" s="55" t="str">
        <f t="shared" si="1424"/>
        <v/>
      </c>
      <c r="BU302" s="55" t="str">
        <f t="shared" si="1424"/>
        <v/>
      </c>
      <c r="BV302" s="55" t="str">
        <f t="shared" si="1424"/>
        <v/>
      </c>
      <c r="BW302" s="55" t="str">
        <f t="shared" si="1424"/>
        <v/>
      </c>
      <c r="BX302" s="55" t="str">
        <f t="shared" si="1424"/>
        <v/>
      </c>
      <c r="BY302" s="55" t="str">
        <f t="shared" si="1424"/>
        <v/>
      </c>
      <c r="BZ302" s="55" t="str">
        <f t="shared" si="1424"/>
        <v/>
      </c>
      <c r="CA302" s="55" t="str">
        <f t="shared" si="1424"/>
        <v/>
      </c>
      <c r="CB302" s="55" t="str">
        <f t="shared" si="1424"/>
        <v/>
      </c>
      <c r="CC302" s="55" t="str">
        <f t="shared" si="1424"/>
        <v/>
      </c>
      <c r="CD302" s="55" t="str">
        <f t="shared" si="1424"/>
        <v/>
      </c>
      <c r="CE302" s="55" t="str">
        <f t="shared" si="1424"/>
        <v/>
      </c>
      <c r="CF302" s="55" t="str">
        <f t="shared" si="1424"/>
        <v/>
      </c>
      <c r="CG302" s="55" t="str">
        <f t="shared" si="1424"/>
        <v/>
      </c>
      <c r="CH302" s="55" t="str">
        <f t="shared" si="1424"/>
        <v/>
      </c>
      <c r="CI302" s="55" t="str">
        <f t="shared" si="1424"/>
        <v/>
      </c>
      <c r="CJ302" s="55" t="str">
        <f t="shared" si="1424"/>
        <v/>
      </c>
      <c r="CK302" s="55" t="str">
        <f t="shared" si="1424"/>
        <v/>
      </c>
      <c r="CL302" s="55" t="str">
        <f t="shared" si="1424"/>
        <v/>
      </c>
      <c r="CM302" s="55" t="str">
        <f t="shared" si="1424"/>
        <v/>
      </c>
      <c r="CN302" s="55" t="str">
        <f t="shared" si="1424"/>
        <v/>
      </c>
      <c r="CO302" s="55" t="str">
        <f t="shared" si="1424"/>
        <v/>
      </c>
      <c r="CP302" s="56" t="str">
        <f>IFERROR(IF($Y$2="DAILY",DATE(B300,1,1)-WEEKDAY(DATE(B300,1,1))+39*7,DATE(CR302,1,1)-WEEKDAY(DATE(CR302,1,1))+39*7),"")</f>
        <v/>
      </c>
      <c r="CQ302" s="3"/>
      <c r="CR302" s="3" t="str">
        <f>B68</f>
        <v/>
      </c>
    </row>
    <row r="303" spans="1:96" ht="21" customHeight="1" x14ac:dyDescent="0.25">
      <c r="A303" s="48"/>
      <c r="B303" s="49"/>
      <c r="C303" s="57">
        <f t="shared" ref="C303" si="1425">IF($Y$2="DAILY",4,"")</f>
        <v>4</v>
      </c>
      <c r="D303" s="54" t="str">
        <f t="shared" si="1419"/>
        <v/>
      </c>
      <c r="E303" s="55" t="str">
        <f t="shared" ref="E303:BP303" si="1426">IFERROR(IF($Y$2="DAILY",D303+1,""),"")</f>
        <v/>
      </c>
      <c r="F303" s="55" t="str">
        <f t="shared" si="1426"/>
        <v/>
      </c>
      <c r="G303" s="55" t="str">
        <f t="shared" si="1426"/>
        <v/>
      </c>
      <c r="H303" s="55" t="str">
        <f t="shared" si="1426"/>
        <v/>
      </c>
      <c r="I303" s="55" t="str">
        <f t="shared" si="1426"/>
        <v/>
      </c>
      <c r="J303" s="55" t="str">
        <f t="shared" si="1426"/>
        <v/>
      </c>
      <c r="K303" s="55" t="str">
        <f t="shared" si="1426"/>
        <v/>
      </c>
      <c r="L303" s="55" t="str">
        <f t="shared" si="1426"/>
        <v/>
      </c>
      <c r="M303" s="55" t="str">
        <f t="shared" si="1426"/>
        <v/>
      </c>
      <c r="N303" s="55" t="str">
        <f t="shared" si="1426"/>
        <v/>
      </c>
      <c r="O303" s="55" t="str">
        <f t="shared" si="1426"/>
        <v/>
      </c>
      <c r="P303" s="55" t="str">
        <f t="shared" si="1426"/>
        <v/>
      </c>
      <c r="Q303" s="55" t="str">
        <f t="shared" si="1426"/>
        <v/>
      </c>
      <c r="R303" s="55" t="str">
        <f t="shared" si="1426"/>
        <v/>
      </c>
      <c r="S303" s="55" t="str">
        <f t="shared" si="1426"/>
        <v/>
      </c>
      <c r="T303" s="55" t="str">
        <f t="shared" si="1426"/>
        <v/>
      </c>
      <c r="U303" s="55" t="str">
        <f t="shared" si="1426"/>
        <v/>
      </c>
      <c r="V303" s="55" t="str">
        <f t="shared" si="1426"/>
        <v/>
      </c>
      <c r="W303" s="55" t="str">
        <f t="shared" si="1426"/>
        <v/>
      </c>
      <c r="X303" s="55" t="str">
        <f t="shared" si="1426"/>
        <v/>
      </c>
      <c r="Y303" s="55" t="str">
        <f t="shared" si="1426"/>
        <v/>
      </c>
      <c r="Z303" s="55" t="str">
        <f t="shared" si="1426"/>
        <v/>
      </c>
      <c r="AA303" s="55" t="str">
        <f t="shared" si="1426"/>
        <v/>
      </c>
      <c r="AB303" s="55" t="str">
        <f t="shared" si="1426"/>
        <v/>
      </c>
      <c r="AC303" s="55" t="str">
        <f t="shared" si="1426"/>
        <v/>
      </c>
      <c r="AD303" s="55" t="str">
        <f t="shared" si="1426"/>
        <v/>
      </c>
      <c r="AE303" s="55" t="str">
        <f t="shared" si="1426"/>
        <v/>
      </c>
      <c r="AF303" s="55" t="str">
        <f t="shared" si="1426"/>
        <v/>
      </c>
      <c r="AG303" s="55" t="str">
        <f t="shared" si="1426"/>
        <v/>
      </c>
      <c r="AH303" s="55" t="str">
        <f t="shared" si="1426"/>
        <v/>
      </c>
      <c r="AI303" s="55" t="str">
        <f t="shared" si="1426"/>
        <v/>
      </c>
      <c r="AJ303" s="55" t="str">
        <f t="shared" si="1426"/>
        <v/>
      </c>
      <c r="AK303" s="55" t="str">
        <f t="shared" si="1426"/>
        <v/>
      </c>
      <c r="AL303" s="55" t="str">
        <f t="shared" si="1426"/>
        <v/>
      </c>
      <c r="AM303" s="55" t="str">
        <f t="shared" si="1426"/>
        <v/>
      </c>
      <c r="AN303" s="55" t="str">
        <f t="shared" si="1426"/>
        <v/>
      </c>
      <c r="AO303" s="55" t="str">
        <f t="shared" si="1426"/>
        <v/>
      </c>
      <c r="AP303" s="55" t="str">
        <f t="shared" si="1426"/>
        <v/>
      </c>
      <c r="AQ303" s="55" t="str">
        <f t="shared" si="1426"/>
        <v/>
      </c>
      <c r="AR303" s="55" t="str">
        <f t="shared" si="1426"/>
        <v/>
      </c>
      <c r="AS303" s="55" t="str">
        <f t="shared" si="1426"/>
        <v/>
      </c>
      <c r="AT303" s="55" t="str">
        <f t="shared" si="1426"/>
        <v/>
      </c>
      <c r="AU303" s="55" t="str">
        <f t="shared" si="1426"/>
        <v/>
      </c>
      <c r="AV303" s="55" t="str">
        <f t="shared" si="1426"/>
        <v/>
      </c>
      <c r="AW303" s="55" t="str">
        <f t="shared" si="1426"/>
        <v/>
      </c>
      <c r="AX303" s="55" t="str">
        <f t="shared" si="1426"/>
        <v/>
      </c>
      <c r="AY303" s="55" t="str">
        <f t="shared" si="1426"/>
        <v/>
      </c>
      <c r="AZ303" s="55" t="str">
        <f t="shared" si="1426"/>
        <v/>
      </c>
      <c r="BA303" s="55" t="str">
        <f t="shared" si="1426"/>
        <v/>
      </c>
      <c r="BB303" s="55" t="str">
        <f t="shared" si="1426"/>
        <v/>
      </c>
      <c r="BC303" s="55" t="str">
        <f t="shared" si="1426"/>
        <v/>
      </c>
      <c r="BD303" s="55" t="str">
        <f t="shared" si="1426"/>
        <v/>
      </c>
      <c r="BE303" s="55" t="str">
        <f t="shared" si="1426"/>
        <v/>
      </c>
      <c r="BF303" s="55" t="str">
        <f t="shared" si="1426"/>
        <v/>
      </c>
      <c r="BG303" s="55" t="str">
        <f t="shared" si="1426"/>
        <v/>
      </c>
      <c r="BH303" s="55" t="str">
        <f t="shared" si="1426"/>
        <v/>
      </c>
      <c r="BI303" s="55" t="str">
        <f t="shared" si="1426"/>
        <v/>
      </c>
      <c r="BJ303" s="55" t="str">
        <f t="shared" si="1426"/>
        <v/>
      </c>
      <c r="BK303" s="55" t="str">
        <f t="shared" si="1426"/>
        <v/>
      </c>
      <c r="BL303" s="55" t="str">
        <f t="shared" si="1426"/>
        <v/>
      </c>
      <c r="BM303" s="55" t="str">
        <f t="shared" si="1426"/>
        <v/>
      </c>
      <c r="BN303" s="55" t="str">
        <f t="shared" si="1426"/>
        <v/>
      </c>
      <c r="BO303" s="55" t="str">
        <f t="shared" si="1426"/>
        <v/>
      </c>
      <c r="BP303" s="55" t="str">
        <f t="shared" si="1426"/>
        <v/>
      </c>
      <c r="BQ303" s="55" t="str">
        <f t="shared" ref="BQ303:CO303" si="1427">IFERROR(IF($Y$2="DAILY",BP303+1,""),"")</f>
        <v/>
      </c>
      <c r="BR303" s="55" t="str">
        <f t="shared" si="1427"/>
        <v/>
      </c>
      <c r="BS303" s="55" t="str">
        <f t="shared" si="1427"/>
        <v/>
      </c>
      <c r="BT303" s="55" t="str">
        <f t="shared" si="1427"/>
        <v/>
      </c>
      <c r="BU303" s="55" t="str">
        <f t="shared" si="1427"/>
        <v/>
      </c>
      <c r="BV303" s="55" t="str">
        <f t="shared" si="1427"/>
        <v/>
      </c>
      <c r="BW303" s="55" t="str">
        <f t="shared" si="1427"/>
        <v/>
      </c>
      <c r="BX303" s="55" t="str">
        <f t="shared" si="1427"/>
        <v/>
      </c>
      <c r="BY303" s="55" t="str">
        <f t="shared" si="1427"/>
        <v/>
      </c>
      <c r="BZ303" s="55" t="str">
        <f t="shared" si="1427"/>
        <v/>
      </c>
      <c r="CA303" s="55" t="str">
        <f t="shared" si="1427"/>
        <v/>
      </c>
      <c r="CB303" s="55" t="str">
        <f t="shared" si="1427"/>
        <v/>
      </c>
      <c r="CC303" s="55" t="str">
        <f t="shared" si="1427"/>
        <v/>
      </c>
      <c r="CD303" s="55" t="str">
        <f t="shared" si="1427"/>
        <v/>
      </c>
      <c r="CE303" s="55" t="str">
        <f t="shared" si="1427"/>
        <v/>
      </c>
      <c r="CF303" s="55" t="str">
        <f t="shared" si="1427"/>
        <v/>
      </c>
      <c r="CG303" s="55" t="str">
        <f t="shared" si="1427"/>
        <v/>
      </c>
      <c r="CH303" s="55" t="str">
        <f t="shared" si="1427"/>
        <v/>
      </c>
      <c r="CI303" s="55" t="str">
        <f t="shared" si="1427"/>
        <v/>
      </c>
      <c r="CJ303" s="55" t="str">
        <f t="shared" si="1427"/>
        <v/>
      </c>
      <c r="CK303" s="55" t="str">
        <f t="shared" si="1427"/>
        <v/>
      </c>
      <c r="CL303" s="55" t="str">
        <f t="shared" si="1427"/>
        <v/>
      </c>
      <c r="CM303" s="55" t="str">
        <f t="shared" si="1427"/>
        <v/>
      </c>
      <c r="CN303" s="55" t="str">
        <f t="shared" si="1427"/>
        <v/>
      </c>
      <c r="CO303" s="55" t="str">
        <f t="shared" si="1427"/>
        <v/>
      </c>
      <c r="CP303" s="56" t="str">
        <f>IFERROR(IF($Y$2="DAILY",DATE(B300,1,1)-WEEKDAY(DATE(B300,1,1))+52*7,DATE(CR303,1,1)-WEEKDAY(DATE(CR303,1,1))+52*7),"")</f>
        <v/>
      </c>
      <c r="CQ303" s="3"/>
      <c r="CR303" s="3" t="str">
        <f>B68</f>
        <v/>
      </c>
    </row>
    <row r="304" spans="1:96" ht="21" customHeight="1" x14ac:dyDescent="0.25">
      <c r="A304" s="48"/>
      <c r="B304" s="49"/>
      <c r="C304" s="58"/>
      <c r="D304" s="54" t="str">
        <f>IFERROR(IF($Y$2="DAILY",IF(AND(MONTH(DATE(B300,2,29))=2,WEEKDAY(DATE(B300,1,1))=7),DATE(B300,12,24),""),""),"")</f>
        <v/>
      </c>
      <c r="E304" s="55" t="str">
        <f>IFERROR(IF($Y$2="DAILY",IF(AND(MONTH(DATE(B300,2,29))=2,WEEKDAY(DATE(B300,1,1))=7),DATE(B300,12,25),""),""),"")</f>
        <v/>
      </c>
      <c r="F304" s="55" t="str">
        <f>IFERROR(IF($Y$2="DAILY",IF(AND(MONTH(DATE(B300,2,29))=2,WEEKDAY(DATE(B300,1,1))=7),DATE(B300,12,26),""),""),"")</f>
        <v/>
      </c>
      <c r="G304" s="55" t="str">
        <f>IFERROR(IF($Y$2="DAILY",IF(AND(MONTH(DATE(B300,2,29))=2,WEEKDAY(DATE(B300,1,1))=7),DATE(B300,12,27),""),""),"")</f>
        <v/>
      </c>
      <c r="H304" s="55" t="str">
        <f>IFERROR(IF($Y$2="DAILY",IF(AND(MONTH(DATE(B300,2,29))=2,WEEKDAY(DATE(B300,1,1))=7),DATE(B300,12,28),""),""),"")</f>
        <v/>
      </c>
      <c r="I304" s="55" t="str">
        <f>IFERROR(IF($Y$2="DAILY",IF(AND(MONTH(DATE(B300,2,29))=2,WEEKDAY(DATE(B300,1,1))=7),DATE(B300,12,29),""),""),"")</f>
        <v/>
      </c>
      <c r="J304" s="55" t="str">
        <f>IFERROR(IF($Y$2="DAILY",IF(AND(MONTH(DATE(B300,2,29))=2,WEEKDAY(DATE(B300,1,1))=7),DATE(B300,12,30),""),""),"")</f>
        <v/>
      </c>
      <c r="K304" s="55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56"/>
      <c r="CQ304" s="3"/>
      <c r="CR304" s="3" t="str">
        <f>B68</f>
        <v/>
      </c>
    </row>
    <row r="305" spans="1:96" ht="21" customHeight="1" x14ac:dyDescent="0.25">
      <c r="A305" s="48" t="str">
        <f>IFERROR(IF($Y$2="DAILY","58-59",""),"")</f>
        <v>58-59</v>
      </c>
      <c r="B305" s="49" t="str">
        <f>IFERROR(IF($Y$2="DAILY",$B$10+59,""),"")</f>
        <v/>
      </c>
      <c r="C305" s="57">
        <f t="shared" ref="C305" si="1428">IF($Y$2="DAILY",1,"")</f>
        <v>1</v>
      </c>
      <c r="D305" s="54" t="str">
        <f>IFERROR(IF($Y$2="DAILY",DATE(B305,1,1)-WEEKDAY(DATE(B305,1,1),1)+1,""),"")</f>
        <v/>
      </c>
      <c r="E305" s="55" t="str">
        <f>IFERROR(IF($Y$2="DAILY",DATE(B305,1,1)-WEEKDAY(DATE(B305,1,1),1)+2,""),"")</f>
        <v/>
      </c>
      <c r="F305" s="55" t="str">
        <f>IFERROR(IF($Y$2="DAILY",DATE(B305,1,1)-WEEKDAY(DATE(B305,1,1),1)+3,""),"")</f>
        <v/>
      </c>
      <c r="G305" s="55" t="str">
        <f>IFERROR(IF($Y$2="DAILY",DATE(B305,1,1)-WEEKDAY(DATE(B305,1,1),1)+4,""),"")</f>
        <v/>
      </c>
      <c r="H305" s="55" t="str">
        <f>IFERROR(IF($Y$2="DAILY",DATE(B305,1,1)-WEEKDAY(DATE(B305,1,1),1)+5,""),"")</f>
        <v/>
      </c>
      <c r="I305" s="55" t="str">
        <f>IFERROR(IF($Y$2="DAILY",DATE(B305,1,1)-WEEKDAY(DATE(B305,1,1),1)+6,""),"")</f>
        <v/>
      </c>
      <c r="J305" s="55" t="str">
        <f>IFERROR(IF($Y$2="DAILY",DATE(B305,1,1)-WEEKDAY(DATE(B305,1,1),1)+7,""),"")</f>
        <v/>
      </c>
      <c r="K305" s="55" t="str">
        <f t="shared" ref="K305:BV305" si="1429">IFERROR(IF($Y$2="DAILY",J305+1,""),"")</f>
        <v/>
      </c>
      <c r="L305" s="55" t="str">
        <f t="shared" si="1429"/>
        <v/>
      </c>
      <c r="M305" s="55" t="str">
        <f t="shared" si="1429"/>
        <v/>
      </c>
      <c r="N305" s="55" t="str">
        <f t="shared" si="1429"/>
        <v/>
      </c>
      <c r="O305" s="55" t="str">
        <f t="shared" si="1429"/>
        <v/>
      </c>
      <c r="P305" s="55" t="str">
        <f t="shared" si="1429"/>
        <v/>
      </c>
      <c r="Q305" s="55" t="str">
        <f t="shared" si="1429"/>
        <v/>
      </c>
      <c r="R305" s="55" t="str">
        <f t="shared" si="1429"/>
        <v/>
      </c>
      <c r="S305" s="55" t="str">
        <f t="shared" si="1429"/>
        <v/>
      </c>
      <c r="T305" s="55" t="str">
        <f t="shared" si="1429"/>
        <v/>
      </c>
      <c r="U305" s="55" t="str">
        <f t="shared" si="1429"/>
        <v/>
      </c>
      <c r="V305" s="55" t="str">
        <f t="shared" si="1429"/>
        <v/>
      </c>
      <c r="W305" s="55" t="str">
        <f t="shared" si="1429"/>
        <v/>
      </c>
      <c r="X305" s="55" t="str">
        <f t="shared" si="1429"/>
        <v/>
      </c>
      <c r="Y305" s="55" t="str">
        <f t="shared" si="1429"/>
        <v/>
      </c>
      <c r="Z305" s="55" t="str">
        <f t="shared" si="1429"/>
        <v/>
      </c>
      <c r="AA305" s="55" t="str">
        <f t="shared" si="1429"/>
        <v/>
      </c>
      <c r="AB305" s="55" t="str">
        <f t="shared" si="1429"/>
        <v/>
      </c>
      <c r="AC305" s="55" t="str">
        <f t="shared" si="1429"/>
        <v/>
      </c>
      <c r="AD305" s="55" t="str">
        <f t="shared" si="1429"/>
        <v/>
      </c>
      <c r="AE305" s="55" t="str">
        <f t="shared" si="1429"/>
        <v/>
      </c>
      <c r="AF305" s="55" t="str">
        <f t="shared" si="1429"/>
        <v/>
      </c>
      <c r="AG305" s="55" t="str">
        <f t="shared" si="1429"/>
        <v/>
      </c>
      <c r="AH305" s="55" t="str">
        <f t="shared" si="1429"/>
        <v/>
      </c>
      <c r="AI305" s="55" t="str">
        <f t="shared" si="1429"/>
        <v/>
      </c>
      <c r="AJ305" s="55" t="str">
        <f t="shared" si="1429"/>
        <v/>
      </c>
      <c r="AK305" s="55" t="str">
        <f t="shared" si="1429"/>
        <v/>
      </c>
      <c r="AL305" s="55" t="str">
        <f t="shared" si="1429"/>
        <v/>
      </c>
      <c r="AM305" s="55" t="str">
        <f t="shared" si="1429"/>
        <v/>
      </c>
      <c r="AN305" s="55" t="str">
        <f t="shared" si="1429"/>
        <v/>
      </c>
      <c r="AO305" s="55" t="str">
        <f t="shared" si="1429"/>
        <v/>
      </c>
      <c r="AP305" s="55" t="str">
        <f t="shared" si="1429"/>
        <v/>
      </c>
      <c r="AQ305" s="55" t="str">
        <f t="shared" si="1429"/>
        <v/>
      </c>
      <c r="AR305" s="55" t="str">
        <f t="shared" si="1429"/>
        <v/>
      </c>
      <c r="AS305" s="55" t="str">
        <f t="shared" si="1429"/>
        <v/>
      </c>
      <c r="AT305" s="55" t="str">
        <f t="shared" si="1429"/>
        <v/>
      </c>
      <c r="AU305" s="55" t="str">
        <f t="shared" si="1429"/>
        <v/>
      </c>
      <c r="AV305" s="55" t="str">
        <f t="shared" si="1429"/>
        <v/>
      </c>
      <c r="AW305" s="55" t="str">
        <f t="shared" si="1429"/>
        <v/>
      </c>
      <c r="AX305" s="55" t="str">
        <f t="shared" si="1429"/>
        <v/>
      </c>
      <c r="AY305" s="55" t="str">
        <f t="shared" si="1429"/>
        <v/>
      </c>
      <c r="AZ305" s="55" t="str">
        <f t="shared" si="1429"/>
        <v/>
      </c>
      <c r="BA305" s="55" t="str">
        <f t="shared" si="1429"/>
        <v/>
      </c>
      <c r="BB305" s="55" t="str">
        <f t="shared" si="1429"/>
        <v/>
      </c>
      <c r="BC305" s="55" t="str">
        <f t="shared" si="1429"/>
        <v/>
      </c>
      <c r="BD305" s="55" t="str">
        <f t="shared" si="1429"/>
        <v/>
      </c>
      <c r="BE305" s="55" t="str">
        <f t="shared" si="1429"/>
        <v/>
      </c>
      <c r="BF305" s="55" t="str">
        <f t="shared" si="1429"/>
        <v/>
      </c>
      <c r="BG305" s="55" t="str">
        <f t="shared" si="1429"/>
        <v/>
      </c>
      <c r="BH305" s="55" t="str">
        <f t="shared" si="1429"/>
        <v/>
      </c>
      <c r="BI305" s="55" t="str">
        <f t="shared" si="1429"/>
        <v/>
      </c>
      <c r="BJ305" s="55" t="str">
        <f t="shared" si="1429"/>
        <v/>
      </c>
      <c r="BK305" s="55" t="str">
        <f t="shared" si="1429"/>
        <v/>
      </c>
      <c r="BL305" s="55" t="str">
        <f t="shared" si="1429"/>
        <v/>
      </c>
      <c r="BM305" s="55" t="str">
        <f t="shared" si="1429"/>
        <v/>
      </c>
      <c r="BN305" s="55" t="str">
        <f t="shared" si="1429"/>
        <v/>
      </c>
      <c r="BO305" s="55" t="str">
        <f t="shared" si="1429"/>
        <v/>
      </c>
      <c r="BP305" s="55" t="str">
        <f t="shared" si="1429"/>
        <v/>
      </c>
      <c r="BQ305" s="55" t="str">
        <f t="shared" si="1429"/>
        <v/>
      </c>
      <c r="BR305" s="55" t="str">
        <f t="shared" si="1429"/>
        <v/>
      </c>
      <c r="BS305" s="55" t="str">
        <f t="shared" si="1429"/>
        <v/>
      </c>
      <c r="BT305" s="55" t="str">
        <f t="shared" si="1429"/>
        <v/>
      </c>
      <c r="BU305" s="55" t="str">
        <f t="shared" si="1429"/>
        <v/>
      </c>
      <c r="BV305" s="55" t="str">
        <f t="shared" si="1429"/>
        <v/>
      </c>
      <c r="BW305" s="55" t="str">
        <f t="shared" ref="BW305:CO305" si="1430">IFERROR(IF($Y$2="DAILY",BV305+1,""),"")</f>
        <v/>
      </c>
      <c r="BX305" s="55" t="str">
        <f t="shared" si="1430"/>
        <v/>
      </c>
      <c r="BY305" s="55" t="str">
        <f t="shared" si="1430"/>
        <v/>
      </c>
      <c r="BZ305" s="55" t="str">
        <f t="shared" si="1430"/>
        <v/>
      </c>
      <c r="CA305" s="55" t="str">
        <f t="shared" si="1430"/>
        <v/>
      </c>
      <c r="CB305" s="55" t="str">
        <f t="shared" si="1430"/>
        <v/>
      </c>
      <c r="CC305" s="55" t="str">
        <f t="shared" si="1430"/>
        <v/>
      </c>
      <c r="CD305" s="55" t="str">
        <f t="shared" si="1430"/>
        <v/>
      </c>
      <c r="CE305" s="55" t="str">
        <f t="shared" si="1430"/>
        <v/>
      </c>
      <c r="CF305" s="55" t="str">
        <f t="shared" si="1430"/>
        <v/>
      </c>
      <c r="CG305" s="55" t="str">
        <f t="shared" si="1430"/>
        <v/>
      </c>
      <c r="CH305" s="55" t="str">
        <f t="shared" si="1430"/>
        <v/>
      </c>
      <c r="CI305" s="55" t="str">
        <f t="shared" si="1430"/>
        <v/>
      </c>
      <c r="CJ305" s="55" t="str">
        <f t="shared" si="1430"/>
        <v/>
      </c>
      <c r="CK305" s="55" t="str">
        <f t="shared" si="1430"/>
        <v/>
      </c>
      <c r="CL305" s="55" t="str">
        <f t="shared" si="1430"/>
        <v/>
      </c>
      <c r="CM305" s="55" t="str">
        <f t="shared" si="1430"/>
        <v/>
      </c>
      <c r="CN305" s="55" t="str">
        <f t="shared" si="1430"/>
        <v/>
      </c>
      <c r="CO305" s="55" t="str">
        <f t="shared" si="1430"/>
        <v/>
      </c>
      <c r="CP305" s="56" t="str">
        <f>IFERROR(IF($Y$2="DAILY",DATE(B305,1,1)-WEEKDAY(DATE(B305,1,1))+13*7,DATE(CR305,1,1)-WEEKDAY(DATE(CR305,1,1))+13*7),"")</f>
        <v/>
      </c>
      <c r="CQ305" s="3"/>
      <c r="CR305" s="3" t="str">
        <f>B69</f>
        <v/>
      </c>
    </row>
    <row r="306" spans="1:96" ht="21" customHeight="1" x14ac:dyDescent="0.25">
      <c r="A306" s="48"/>
      <c r="B306" s="61"/>
      <c r="C306" s="57">
        <f t="shared" ref="C306" si="1431">IF($Y$2="DAILY",2,"")</f>
        <v>2</v>
      </c>
      <c r="D306" s="54" t="str">
        <f t="shared" ref="D306:D308" si="1432">IFERROR(IF($Y$2="DAILY",CP305+1,""),"")</f>
        <v/>
      </c>
      <c r="E306" s="55" t="str">
        <f t="shared" ref="E306:BP306" si="1433">IFERROR(IF($Y$2="DAILY",D306+1,""),"")</f>
        <v/>
      </c>
      <c r="F306" s="55" t="str">
        <f t="shared" si="1433"/>
        <v/>
      </c>
      <c r="G306" s="55" t="str">
        <f t="shared" si="1433"/>
        <v/>
      </c>
      <c r="H306" s="55" t="str">
        <f t="shared" si="1433"/>
        <v/>
      </c>
      <c r="I306" s="55" t="str">
        <f t="shared" si="1433"/>
        <v/>
      </c>
      <c r="J306" s="55" t="str">
        <f t="shared" si="1433"/>
        <v/>
      </c>
      <c r="K306" s="55" t="str">
        <f t="shared" si="1433"/>
        <v/>
      </c>
      <c r="L306" s="55" t="str">
        <f t="shared" si="1433"/>
        <v/>
      </c>
      <c r="M306" s="55" t="str">
        <f t="shared" si="1433"/>
        <v/>
      </c>
      <c r="N306" s="55" t="str">
        <f t="shared" si="1433"/>
        <v/>
      </c>
      <c r="O306" s="55" t="str">
        <f t="shared" si="1433"/>
        <v/>
      </c>
      <c r="P306" s="55" t="str">
        <f t="shared" si="1433"/>
        <v/>
      </c>
      <c r="Q306" s="55" t="str">
        <f t="shared" si="1433"/>
        <v/>
      </c>
      <c r="R306" s="55" t="str">
        <f t="shared" si="1433"/>
        <v/>
      </c>
      <c r="S306" s="55" t="str">
        <f t="shared" si="1433"/>
        <v/>
      </c>
      <c r="T306" s="55" t="str">
        <f t="shared" si="1433"/>
        <v/>
      </c>
      <c r="U306" s="55" t="str">
        <f t="shared" si="1433"/>
        <v/>
      </c>
      <c r="V306" s="55" t="str">
        <f t="shared" si="1433"/>
        <v/>
      </c>
      <c r="W306" s="55" t="str">
        <f t="shared" si="1433"/>
        <v/>
      </c>
      <c r="X306" s="55" t="str">
        <f t="shared" si="1433"/>
        <v/>
      </c>
      <c r="Y306" s="55" t="str">
        <f t="shared" si="1433"/>
        <v/>
      </c>
      <c r="Z306" s="55" t="str">
        <f t="shared" si="1433"/>
        <v/>
      </c>
      <c r="AA306" s="55" t="str">
        <f t="shared" si="1433"/>
        <v/>
      </c>
      <c r="AB306" s="55" t="str">
        <f t="shared" si="1433"/>
        <v/>
      </c>
      <c r="AC306" s="55" t="str">
        <f t="shared" si="1433"/>
        <v/>
      </c>
      <c r="AD306" s="55" t="str">
        <f t="shared" si="1433"/>
        <v/>
      </c>
      <c r="AE306" s="55" t="str">
        <f t="shared" si="1433"/>
        <v/>
      </c>
      <c r="AF306" s="55" t="str">
        <f t="shared" si="1433"/>
        <v/>
      </c>
      <c r="AG306" s="55" t="str">
        <f t="shared" si="1433"/>
        <v/>
      </c>
      <c r="AH306" s="55" t="str">
        <f t="shared" si="1433"/>
        <v/>
      </c>
      <c r="AI306" s="55" t="str">
        <f t="shared" si="1433"/>
        <v/>
      </c>
      <c r="AJ306" s="55" t="str">
        <f t="shared" si="1433"/>
        <v/>
      </c>
      <c r="AK306" s="55" t="str">
        <f t="shared" si="1433"/>
        <v/>
      </c>
      <c r="AL306" s="55" t="str">
        <f t="shared" si="1433"/>
        <v/>
      </c>
      <c r="AM306" s="55" t="str">
        <f t="shared" si="1433"/>
        <v/>
      </c>
      <c r="AN306" s="55" t="str">
        <f t="shared" si="1433"/>
        <v/>
      </c>
      <c r="AO306" s="55" t="str">
        <f t="shared" si="1433"/>
        <v/>
      </c>
      <c r="AP306" s="55" t="str">
        <f t="shared" si="1433"/>
        <v/>
      </c>
      <c r="AQ306" s="55" t="str">
        <f t="shared" si="1433"/>
        <v/>
      </c>
      <c r="AR306" s="55" t="str">
        <f t="shared" si="1433"/>
        <v/>
      </c>
      <c r="AS306" s="55" t="str">
        <f t="shared" si="1433"/>
        <v/>
      </c>
      <c r="AT306" s="55" t="str">
        <f t="shared" si="1433"/>
        <v/>
      </c>
      <c r="AU306" s="55" t="str">
        <f t="shared" si="1433"/>
        <v/>
      </c>
      <c r="AV306" s="55" t="str">
        <f t="shared" si="1433"/>
        <v/>
      </c>
      <c r="AW306" s="55" t="str">
        <f t="shared" si="1433"/>
        <v/>
      </c>
      <c r="AX306" s="55" t="str">
        <f t="shared" si="1433"/>
        <v/>
      </c>
      <c r="AY306" s="55" t="str">
        <f t="shared" si="1433"/>
        <v/>
      </c>
      <c r="AZ306" s="55" t="str">
        <f t="shared" si="1433"/>
        <v/>
      </c>
      <c r="BA306" s="55" t="str">
        <f t="shared" si="1433"/>
        <v/>
      </c>
      <c r="BB306" s="55" t="str">
        <f t="shared" si="1433"/>
        <v/>
      </c>
      <c r="BC306" s="55" t="str">
        <f t="shared" si="1433"/>
        <v/>
      </c>
      <c r="BD306" s="55" t="str">
        <f t="shared" si="1433"/>
        <v/>
      </c>
      <c r="BE306" s="55" t="str">
        <f t="shared" si="1433"/>
        <v/>
      </c>
      <c r="BF306" s="55" t="str">
        <f t="shared" si="1433"/>
        <v/>
      </c>
      <c r="BG306" s="55" t="str">
        <f t="shared" si="1433"/>
        <v/>
      </c>
      <c r="BH306" s="55" t="str">
        <f t="shared" si="1433"/>
        <v/>
      </c>
      <c r="BI306" s="55" t="str">
        <f t="shared" si="1433"/>
        <v/>
      </c>
      <c r="BJ306" s="55" t="str">
        <f t="shared" si="1433"/>
        <v/>
      </c>
      <c r="BK306" s="55" t="str">
        <f t="shared" si="1433"/>
        <v/>
      </c>
      <c r="BL306" s="55" t="str">
        <f t="shared" si="1433"/>
        <v/>
      </c>
      <c r="BM306" s="55" t="str">
        <f t="shared" si="1433"/>
        <v/>
      </c>
      <c r="BN306" s="55" t="str">
        <f t="shared" si="1433"/>
        <v/>
      </c>
      <c r="BO306" s="55" t="str">
        <f t="shared" si="1433"/>
        <v/>
      </c>
      <c r="BP306" s="55" t="str">
        <f t="shared" si="1433"/>
        <v/>
      </c>
      <c r="BQ306" s="55" t="str">
        <f t="shared" ref="BQ306:CO306" si="1434">IFERROR(IF($Y$2="DAILY",BP306+1,""),"")</f>
        <v/>
      </c>
      <c r="BR306" s="55" t="str">
        <f t="shared" si="1434"/>
        <v/>
      </c>
      <c r="BS306" s="55" t="str">
        <f t="shared" si="1434"/>
        <v/>
      </c>
      <c r="BT306" s="55" t="str">
        <f t="shared" si="1434"/>
        <v/>
      </c>
      <c r="BU306" s="55" t="str">
        <f t="shared" si="1434"/>
        <v/>
      </c>
      <c r="BV306" s="55" t="str">
        <f t="shared" si="1434"/>
        <v/>
      </c>
      <c r="BW306" s="55" t="str">
        <f t="shared" si="1434"/>
        <v/>
      </c>
      <c r="BX306" s="55" t="str">
        <f t="shared" si="1434"/>
        <v/>
      </c>
      <c r="BY306" s="55" t="str">
        <f t="shared" si="1434"/>
        <v/>
      </c>
      <c r="BZ306" s="55" t="str">
        <f t="shared" si="1434"/>
        <v/>
      </c>
      <c r="CA306" s="55" t="str">
        <f t="shared" si="1434"/>
        <v/>
      </c>
      <c r="CB306" s="55" t="str">
        <f t="shared" si="1434"/>
        <v/>
      </c>
      <c r="CC306" s="55" t="str">
        <f t="shared" si="1434"/>
        <v/>
      </c>
      <c r="CD306" s="55" t="str">
        <f t="shared" si="1434"/>
        <v/>
      </c>
      <c r="CE306" s="55" t="str">
        <f t="shared" si="1434"/>
        <v/>
      </c>
      <c r="CF306" s="55" t="str">
        <f t="shared" si="1434"/>
        <v/>
      </c>
      <c r="CG306" s="55" t="str">
        <f t="shared" si="1434"/>
        <v/>
      </c>
      <c r="CH306" s="55" t="str">
        <f t="shared" si="1434"/>
        <v/>
      </c>
      <c r="CI306" s="55" t="str">
        <f t="shared" si="1434"/>
        <v/>
      </c>
      <c r="CJ306" s="55" t="str">
        <f t="shared" si="1434"/>
        <v/>
      </c>
      <c r="CK306" s="55" t="str">
        <f t="shared" si="1434"/>
        <v/>
      </c>
      <c r="CL306" s="55" t="str">
        <f t="shared" si="1434"/>
        <v/>
      </c>
      <c r="CM306" s="55" t="str">
        <f t="shared" si="1434"/>
        <v/>
      </c>
      <c r="CN306" s="55" t="str">
        <f t="shared" si="1434"/>
        <v/>
      </c>
      <c r="CO306" s="55" t="str">
        <f t="shared" si="1434"/>
        <v/>
      </c>
      <c r="CP306" s="56" t="str">
        <f>IFERROR(IF($Y$2="DAILY",DATE(B305,1,1)-WEEKDAY(DATE(B305,1,1))+26*7,DATE(CR306,1,1)-WEEKDAY(DATE(CR306,1,1))+26*7),"")</f>
        <v/>
      </c>
      <c r="CQ306" s="3"/>
      <c r="CR306" s="3" t="str">
        <f>B69</f>
        <v/>
      </c>
    </row>
    <row r="307" spans="1:96" ht="21" customHeight="1" x14ac:dyDescent="0.25">
      <c r="A307" s="48"/>
      <c r="B307" s="49"/>
      <c r="C307" s="57">
        <f t="shared" ref="C307" si="1435">IF($Y$2="DAILY",3,"")</f>
        <v>3</v>
      </c>
      <c r="D307" s="54" t="str">
        <f t="shared" si="1432"/>
        <v/>
      </c>
      <c r="E307" s="55" t="str">
        <f t="shared" ref="E307:BP307" si="1436">IFERROR(IF($Y$2="DAILY",D307+1,""),"")</f>
        <v/>
      </c>
      <c r="F307" s="55" t="str">
        <f t="shared" si="1436"/>
        <v/>
      </c>
      <c r="G307" s="55" t="str">
        <f t="shared" si="1436"/>
        <v/>
      </c>
      <c r="H307" s="55" t="str">
        <f t="shared" si="1436"/>
        <v/>
      </c>
      <c r="I307" s="55" t="str">
        <f t="shared" si="1436"/>
        <v/>
      </c>
      <c r="J307" s="55" t="str">
        <f t="shared" si="1436"/>
        <v/>
      </c>
      <c r="K307" s="55" t="str">
        <f t="shared" si="1436"/>
        <v/>
      </c>
      <c r="L307" s="55" t="str">
        <f t="shared" si="1436"/>
        <v/>
      </c>
      <c r="M307" s="55" t="str">
        <f t="shared" si="1436"/>
        <v/>
      </c>
      <c r="N307" s="55" t="str">
        <f t="shared" si="1436"/>
        <v/>
      </c>
      <c r="O307" s="55" t="str">
        <f t="shared" si="1436"/>
        <v/>
      </c>
      <c r="P307" s="55" t="str">
        <f t="shared" si="1436"/>
        <v/>
      </c>
      <c r="Q307" s="55" t="str">
        <f t="shared" si="1436"/>
        <v/>
      </c>
      <c r="R307" s="55" t="str">
        <f t="shared" si="1436"/>
        <v/>
      </c>
      <c r="S307" s="55" t="str">
        <f t="shared" si="1436"/>
        <v/>
      </c>
      <c r="T307" s="55" t="str">
        <f t="shared" si="1436"/>
        <v/>
      </c>
      <c r="U307" s="55" t="str">
        <f t="shared" si="1436"/>
        <v/>
      </c>
      <c r="V307" s="55" t="str">
        <f t="shared" si="1436"/>
        <v/>
      </c>
      <c r="W307" s="55" t="str">
        <f t="shared" si="1436"/>
        <v/>
      </c>
      <c r="X307" s="55" t="str">
        <f t="shared" si="1436"/>
        <v/>
      </c>
      <c r="Y307" s="55" t="str">
        <f t="shared" si="1436"/>
        <v/>
      </c>
      <c r="Z307" s="55" t="str">
        <f t="shared" si="1436"/>
        <v/>
      </c>
      <c r="AA307" s="55" t="str">
        <f t="shared" si="1436"/>
        <v/>
      </c>
      <c r="AB307" s="55" t="str">
        <f t="shared" si="1436"/>
        <v/>
      </c>
      <c r="AC307" s="55" t="str">
        <f t="shared" si="1436"/>
        <v/>
      </c>
      <c r="AD307" s="55" t="str">
        <f t="shared" si="1436"/>
        <v/>
      </c>
      <c r="AE307" s="55" t="str">
        <f t="shared" si="1436"/>
        <v/>
      </c>
      <c r="AF307" s="55" t="str">
        <f t="shared" si="1436"/>
        <v/>
      </c>
      <c r="AG307" s="55" t="str">
        <f t="shared" si="1436"/>
        <v/>
      </c>
      <c r="AH307" s="55" t="str">
        <f t="shared" si="1436"/>
        <v/>
      </c>
      <c r="AI307" s="55" t="str">
        <f t="shared" si="1436"/>
        <v/>
      </c>
      <c r="AJ307" s="55" t="str">
        <f t="shared" si="1436"/>
        <v/>
      </c>
      <c r="AK307" s="55" t="str">
        <f t="shared" si="1436"/>
        <v/>
      </c>
      <c r="AL307" s="55" t="str">
        <f t="shared" si="1436"/>
        <v/>
      </c>
      <c r="AM307" s="55" t="str">
        <f t="shared" si="1436"/>
        <v/>
      </c>
      <c r="AN307" s="55" t="str">
        <f t="shared" si="1436"/>
        <v/>
      </c>
      <c r="AO307" s="55" t="str">
        <f t="shared" si="1436"/>
        <v/>
      </c>
      <c r="AP307" s="55" t="str">
        <f t="shared" si="1436"/>
        <v/>
      </c>
      <c r="AQ307" s="55" t="str">
        <f t="shared" si="1436"/>
        <v/>
      </c>
      <c r="AR307" s="55" t="str">
        <f t="shared" si="1436"/>
        <v/>
      </c>
      <c r="AS307" s="55" t="str">
        <f t="shared" si="1436"/>
        <v/>
      </c>
      <c r="AT307" s="55" t="str">
        <f t="shared" si="1436"/>
        <v/>
      </c>
      <c r="AU307" s="55" t="str">
        <f t="shared" si="1436"/>
        <v/>
      </c>
      <c r="AV307" s="55" t="str">
        <f t="shared" si="1436"/>
        <v/>
      </c>
      <c r="AW307" s="55" t="str">
        <f t="shared" si="1436"/>
        <v/>
      </c>
      <c r="AX307" s="55" t="str">
        <f t="shared" si="1436"/>
        <v/>
      </c>
      <c r="AY307" s="55" t="str">
        <f t="shared" si="1436"/>
        <v/>
      </c>
      <c r="AZ307" s="55" t="str">
        <f t="shared" si="1436"/>
        <v/>
      </c>
      <c r="BA307" s="55" t="str">
        <f t="shared" si="1436"/>
        <v/>
      </c>
      <c r="BB307" s="55" t="str">
        <f t="shared" si="1436"/>
        <v/>
      </c>
      <c r="BC307" s="55" t="str">
        <f t="shared" si="1436"/>
        <v/>
      </c>
      <c r="BD307" s="55" t="str">
        <f t="shared" si="1436"/>
        <v/>
      </c>
      <c r="BE307" s="55" t="str">
        <f t="shared" si="1436"/>
        <v/>
      </c>
      <c r="BF307" s="55" t="str">
        <f t="shared" si="1436"/>
        <v/>
      </c>
      <c r="BG307" s="55" t="str">
        <f t="shared" si="1436"/>
        <v/>
      </c>
      <c r="BH307" s="55" t="str">
        <f t="shared" si="1436"/>
        <v/>
      </c>
      <c r="BI307" s="55" t="str">
        <f t="shared" si="1436"/>
        <v/>
      </c>
      <c r="BJ307" s="55" t="str">
        <f t="shared" si="1436"/>
        <v/>
      </c>
      <c r="BK307" s="55" t="str">
        <f t="shared" si="1436"/>
        <v/>
      </c>
      <c r="BL307" s="55" t="str">
        <f t="shared" si="1436"/>
        <v/>
      </c>
      <c r="BM307" s="55" t="str">
        <f t="shared" si="1436"/>
        <v/>
      </c>
      <c r="BN307" s="55" t="str">
        <f t="shared" si="1436"/>
        <v/>
      </c>
      <c r="BO307" s="55" t="str">
        <f t="shared" si="1436"/>
        <v/>
      </c>
      <c r="BP307" s="55" t="str">
        <f t="shared" si="1436"/>
        <v/>
      </c>
      <c r="BQ307" s="55" t="str">
        <f t="shared" ref="BQ307:CO307" si="1437">IFERROR(IF($Y$2="DAILY",BP307+1,""),"")</f>
        <v/>
      </c>
      <c r="BR307" s="55" t="str">
        <f t="shared" si="1437"/>
        <v/>
      </c>
      <c r="BS307" s="55" t="str">
        <f t="shared" si="1437"/>
        <v/>
      </c>
      <c r="BT307" s="55" t="str">
        <f t="shared" si="1437"/>
        <v/>
      </c>
      <c r="BU307" s="55" t="str">
        <f t="shared" si="1437"/>
        <v/>
      </c>
      <c r="BV307" s="55" t="str">
        <f t="shared" si="1437"/>
        <v/>
      </c>
      <c r="BW307" s="55" t="str">
        <f t="shared" si="1437"/>
        <v/>
      </c>
      <c r="BX307" s="55" t="str">
        <f t="shared" si="1437"/>
        <v/>
      </c>
      <c r="BY307" s="55" t="str">
        <f t="shared" si="1437"/>
        <v/>
      </c>
      <c r="BZ307" s="55" t="str">
        <f t="shared" si="1437"/>
        <v/>
      </c>
      <c r="CA307" s="55" t="str">
        <f t="shared" si="1437"/>
        <v/>
      </c>
      <c r="CB307" s="55" t="str">
        <f t="shared" si="1437"/>
        <v/>
      </c>
      <c r="CC307" s="55" t="str">
        <f t="shared" si="1437"/>
        <v/>
      </c>
      <c r="CD307" s="55" t="str">
        <f t="shared" si="1437"/>
        <v/>
      </c>
      <c r="CE307" s="55" t="str">
        <f t="shared" si="1437"/>
        <v/>
      </c>
      <c r="CF307" s="55" t="str">
        <f t="shared" si="1437"/>
        <v/>
      </c>
      <c r="CG307" s="55" t="str">
        <f t="shared" si="1437"/>
        <v/>
      </c>
      <c r="CH307" s="55" t="str">
        <f t="shared" si="1437"/>
        <v/>
      </c>
      <c r="CI307" s="55" t="str">
        <f t="shared" si="1437"/>
        <v/>
      </c>
      <c r="CJ307" s="55" t="str">
        <f t="shared" si="1437"/>
        <v/>
      </c>
      <c r="CK307" s="55" t="str">
        <f t="shared" si="1437"/>
        <v/>
      </c>
      <c r="CL307" s="55" t="str">
        <f t="shared" si="1437"/>
        <v/>
      </c>
      <c r="CM307" s="55" t="str">
        <f t="shared" si="1437"/>
        <v/>
      </c>
      <c r="CN307" s="55" t="str">
        <f t="shared" si="1437"/>
        <v/>
      </c>
      <c r="CO307" s="55" t="str">
        <f t="shared" si="1437"/>
        <v/>
      </c>
      <c r="CP307" s="56" t="str">
        <f>IFERROR(IF($Y$2="DAILY",DATE(B305,1,1)-WEEKDAY(DATE(B305,1,1))+39*7,DATE(CR307,1,1)-WEEKDAY(DATE(CR307,1,1))+39*7),"")</f>
        <v/>
      </c>
      <c r="CQ307" s="3"/>
      <c r="CR307" s="3" t="str">
        <f>B69</f>
        <v/>
      </c>
    </row>
    <row r="308" spans="1:96" ht="21" customHeight="1" x14ac:dyDescent="0.25">
      <c r="A308" s="48"/>
      <c r="B308" s="49"/>
      <c r="C308" s="57">
        <f t="shared" ref="C308" si="1438">IF($Y$2="DAILY",4,"")</f>
        <v>4</v>
      </c>
      <c r="D308" s="54" t="str">
        <f t="shared" si="1432"/>
        <v/>
      </c>
      <c r="E308" s="55" t="str">
        <f t="shared" ref="E308:BP308" si="1439">IFERROR(IF($Y$2="DAILY",D308+1,""),"")</f>
        <v/>
      </c>
      <c r="F308" s="55" t="str">
        <f t="shared" si="1439"/>
        <v/>
      </c>
      <c r="G308" s="55" t="str">
        <f t="shared" si="1439"/>
        <v/>
      </c>
      <c r="H308" s="55" t="str">
        <f t="shared" si="1439"/>
        <v/>
      </c>
      <c r="I308" s="55" t="str">
        <f t="shared" si="1439"/>
        <v/>
      </c>
      <c r="J308" s="55" t="str">
        <f t="shared" si="1439"/>
        <v/>
      </c>
      <c r="K308" s="55" t="str">
        <f t="shared" si="1439"/>
        <v/>
      </c>
      <c r="L308" s="55" t="str">
        <f t="shared" si="1439"/>
        <v/>
      </c>
      <c r="M308" s="55" t="str">
        <f t="shared" si="1439"/>
        <v/>
      </c>
      <c r="N308" s="55" t="str">
        <f t="shared" si="1439"/>
        <v/>
      </c>
      <c r="O308" s="55" t="str">
        <f t="shared" si="1439"/>
        <v/>
      </c>
      <c r="P308" s="55" t="str">
        <f t="shared" si="1439"/>
        <v/>
      </c>
      <c r="Q308" s="55" t="str">
        <f t="shared" si="1439"/>
        <v/>
      </c>
      <c r="R308" s="55" t="str">
        <f t="shared" si="1439"/>
        <v/>
      </c>
      <c r="S308" s="55" t="str">
        <f t="shared" si="1439"/>
        <v/>
      </c>
      <c r="T308" s="55" t="str">
        <f t="shared" si="1439"/>
        <v/>
      </c>
      <c r="U308" s="55" t="str">
        <f t="shared" si="1439"/>
        <v/>
      </c>
      <c r="V308" s="55" t="str">
        <f t="shared" si="1439"/>
        <v/>
      </c>
      <c r="W308" s="55" t="str">
        <f t="shared" si="1439"/>
        <v/>
      </c>
      <c r="X308" s="55" t="str">
        <f t="shared" si="1439"/>
        <v/>
      </c>
      <c r="Y308" s="55" t="str">
        <f t="shared" si="1439"/>
        <v/>
      </c>
      <c r="Z308" s="55" t="str">
        <f t="shared" si="1439"/>
        <v/>
      </c>
      <c r="AA308" s="55" t="str">
        <f t="shared" si="1439"/>
        <v/>
      </c>
      <c r="AB308" s="55" t="str">
        <f t="shared" si="1439"/>
        <v/>
      </c>
      <c r="AC308" s="55" t="str">
        <f t="shared" si="1439"/>
        <v/>
      </c>
      <c r="AD308" s="55" t="str">
        <f t="shared" si="1439"/>
        <v/>
      </c>
      <c r="AE308" s="55" t="str">
        <f t="shared" si="1439"/>
        <v/>
      </c>
      <c r="AF308" s="55" t="str">
        <f t="shared" si="1439"/>
        <v/>
      </c>
      <c r="AG308" s="55" t="str">
        <f t="shared" si="1439"/>
        <v/>
      </c>
      <c r="AH308" s="55" t="str">
        <f t="shared" si="1439"/>
        <v/>
      </c>
      <c r="AI308" s="55" t="str">
        <f t="shared" si="1439"/>
        <v/>
      </c>
      <c r="AJ308" s="55" t="str">
        <f t="shared" si="1439"/>
        <v/>
      </c>
      <c r="AK308" s="55" t="str">
        <f t="shared" si="1439"/>
        <v/>
      </c>
      <c r="AL308" s="55" t="str">
        <f t="shared" si="1439"/>
        <v/>
      </c>
      <c r="AM308" s="55" t="str">
        <f t="shared" si="1439"/>
        <v/>
      </c>
      <c r="AN308" s="55" t="str">
        <f t="shared" si="1439"/>
        <v/>
      </c>
      <c r="AO308" s="55" t="str">
        <f t="shared" si="1439"/>
        <v/>
      </c>
      <c r="AP308" s="55" t="str">
        <f t="shared" si="1439"/>
        <v/>
      </c>
      <c r="AQ308" s="55" t="str">
        <f t="shared" si="1439"/>
        <v/>
      </c>
      <c r="AR308" s="55" t="str">
        <f t="shared" si="1439"/>
        <v/>
      </c>
      <c r="AS308" s="55" t="str">
        <f t="shared" si="1439"/>
        <v/>
      </c>
      <c r="AT308" s="55" t="str">
        <f t="shared" si="1439"/>
        <v/>
      </c>
      <c r="AU308" s="55" t="str">
        <f t="shared" si="1439"/>
        <v/>
      </c>
      <c r="AV308" s="55" t="str">
        <f t="shared" si="1439"/>
        <v/>
      </c>
      <c r="AW308" s="55" t="str">
        <f t="shared" si="1439"/>
        <v/>
      </c>
      <c r="AX308" s="55" t="str">
        <f t="shared" si="1439"/>
        <v/>
      </c>
      <c r="AY308" s="55" t="str">
        <f t="shared" si="1439"/>
        <v/>
      </c>
      <c r="AZ308" s="55" t="str">
        <f t="shared" si="1439"/>
        <v/>
      </c>
      <c r="BA308" s="55" t="str">
        <f t="shared" si="1439"/>
        <v/>
      </c>
      <c r="BB308" s="55" t="str">
        <f t="shared" si="1439"/>
        <v/>
      </c>
      <c r="BC308" s="55" t="str">
        <f t="shared" si="1439"/>
        <v/>
      </c>
      <c r="BD308" s="55" t="str">
        <f t="shared" si="1439"/>
        <v/>
      </c>
      <c r="BE308" s="55" t="str">
        <f t="shared" si="1439"/>
        <v/>
      </c>
      <c r="BF308" s="55" t="str">
        <f t="shared" si="1439"/>
        <v/>
      </c>
      <c r="BG308" s="55" t="str">
        <f t="shared" si="1439"/>
        <v/>
      </c>
      <c r="BH308" s="55" t="str">
        <f t="shared" si="1439"/>
        <v/>
      </c>
      <c r="BI308" s="55" t="str">
        <f t="shared" si="1439"/>
        <v/>
      </c>
      <c r="BJ308" s="55" t="str">
        <f t="shared" si="1439"/>
        <v/>
      </c>
      <c r="BK308" s="55" t="str">
        <f t="shared" si="1439"/>
        <v/>
      </c>
      <c r="BL308" s="55" t="str">
        <f t="shared" si="1439"/>
        <v/>
      </c>
      <c r="BM308" s="55" t="str">
        <f t="shared" si="1439"/>
        <v/>
      </c>
      <c r="BN308" s="55" t="str">
        <f t="shared" si="1439"/>
        <v/>
      </c>
      <c r="BO308" s="55" t="str">
        <f t="shared" si="1439"/>
        <v/>
      </c>
      <c r="BP308" s="55" t="str">
        <f t="shared" si="1439"/>
        <v/>
      </c>
      <c r="BQ308" s="55" t="str">
        <f t="shared" ref="BQ308:CO308" si="1440">IFERROR(IF($Y$2="DAILY",BP308+1,""),"")</f>
        <v/>
      </c>
      <c r="BR308" s="55" t="str">
        <f t="shared" si="1440"/>
        <v/>
      </c>
      <c r="BS308" s="55" t="str">
        <f t="shared" si="1440"/>
        <v/>
      </c>
      <c r="BT308" s="55" t="str">
        <f t="shared" si="1440"/>
        <v/>
      </c>
      <c r="BU308" s="55" t="str">
        <f t="shared" si="1440"/>
        <v/>
      </c>
      <c r="BV308" s="55" t="str">
        <f t="shared" si="1440"/>
        <v/>
      </c>
      <c r="BW308" s="55" t="str">
        <f t="shared" si="1440"/>
        <v/>
      </c>
      <c r="BX308" s="55" t="str">
        <f t="shared" si="1440"/>
        <v/>
      </c>
      <c r="BY308" s="55" t="str">
        <f t="shared" si="1440"/>
        <v/>
      </c>
      <c r="BZ308" s="55" t="str">
        <f t="shared" si="1440"/>
        <v/>
      </c>
      <c r="CA308" s="55" t="str">
        <f t="shared" si="1440"/>
        <v/>
      </c>
      <c r="CB308" s="55" t="str">
        <f t="shared" si="1440"/>
        <v/>
      </c>
      <c r="CC308" s="55" t="str">
        <f t="shared" si="1440"/>
        <v/>
      </c>
      <c r="CD308" s="55" t="str">
        <f t="shared" si="1440"/>
        <v/>
      </c>
      <c r="CE308" s="55" t="str">
        <f t="shared" si="1440"/>
        <v/>
      </c>
      <c r="CF308" s="55" t="str">
        <f t="shared" si="1440"/>
        <v/>
      </c>
      <c r="CG308" s="55" t="str">
        <f t="shared" si="1440"/>
        <v/>
      </c>
      <c r="CH308" s="55" t="str">
        <f t="shared" si="1440"/>
        <v/>
      </c>
      <c r="CI308" s="55" t="str">
        <f t="shared" si="1440"/>
        <v/>
      </c>
      <c r="CJ308" s="55" t="str">
        <f t="shared" si="1440"/>
        <v/>
      </c>
      <c r="CK308" s="55" t="str">
        <f t="shared" si="1440"/>
        <v/>
      </c>
      <c r="CL308" s="55" t="str">
        <f t="shared" si="1440"/>
        <v/>
      </c>
      <c r="CM308" s="55" t="str">
        <f t="shared" si="1440"/>
        <v/>
      </c>
      <c r="CN308" s="55" t="str">
        <f t="shared" si="1440"/>
        <v/>
      </c>
      <c r="CO308" s="55" t="str">
        <f t="shared" si="1440"/>
        <v/>
      </c>
      <c r="CP308" s="56" t="str">
        <f>IFERROR(IF($Y$2="DAILY",DATE(B305,1,1)-WEEKDAY(DATE(B305,1,1))+52*7,DATE(CR308,1,1)-WEEKDAY(DATE(CR308,1,1))+52*7),"")</f>
        <v/>
      </c>
      <c r="CQ308" s="3"/>
      <c r="CR308" s="3" t="str">
        <f>B69</f>
        <v/>
      </c>
    </row>
    <row r="309" spans="1:96" ht="21" customHeight="1" x14ac:dyDescent="0.25">
      <c r="A309" s="48"/>
      <c r="B309" s="49"/>
      <c r="C309" s="58"/>
      <c r="D309" s="54" t="str">
        <f>IFERROR(IF($Y$2="DAILY",IF(AND(MONTH(DATE(B305,2,29))=2,WEEKDAY(DATE(B305,1,1))=7),DATE(B305,12,24),""),""),"")</f>
        <v/>
      </c>
      <c r="E309" s="55" t="str">
        <f>IFERROR(IF($Y$2="DAILY",IF(AND(MONTH(DATE(B305,2,29))=2,WEEKDAY(DATE(B305,1,1))=7),DATE(B305,12,25),""),""),"")</f>
        <v/>
      </c>
      <c r="F309" s="55" t="str">
        <f>IFERROR(IF($Y$2="DAILY",IF(AND(MONTH(DATE(B305,2,29))=2,WEEKDAY(DATE(B305,1,1))=7),DATE(B305,12,26),""),""),"")</f>
        <v/>
      </c>
      <c r="G309" s="55" t="str">
        <f>IFERROR(IF($Y$2="DAILY",IF(AND(MONTH(DATE(B305,2,29))=2,WEEKDAY(DATE(B305,1,1))=7),DATE(B305,12,27),""),""),"")</f>
        <v/>
      </c>
      <c r="H309" s="55" t="str">
        <f>IFERROR(IF($Y$2="DAILY",IF(AND(MONTH(DATE(B305,2,29))=2,WEEKDAY(DATE(B305,1,1))=7),DATE(B305,12,28),""),""),"")</f>
        <v/>
      </c>
      <c r="I309" s="55" t="str">
        <f>IFERROR(IF($Y$2="DAILY",IF(AND(MONTH(DATE(B305,2,29))=2,WEEKDAY(DATE(B305,1,1))=7),DATE(B305,12,29),""),""),"")</f>
        <v/>
      </c>
      <c r="J309" s="55" t="str">
        <f>IFERROR(IF($Y$2="DAILY",IF(AND(MONTH(DATE(B305,2,29))=2,WEEKDAY(DATE(B305,1,1))=7),DATE(B305,12,30),""),""),"")</f>
        <v/>
      </c>
      <c r="K309" s="55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/>
      <c r="BZ309" s="62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56"/>
      <c r="CQ309" s="3"/>
      <c r="CR309" s="3" t="str">
        <f>B69</f>
        <v/>
      </c>
    </row>
    <row r="310" spans="1:96" ht="21" customHeight="1" x14ac:dyDescent="0.25">
      <c r="A310" s="48" t="str">
        <f>IFERROR(IF($Y$2="DAILY","59-60",""),"")</f>
        <v>59-60</v>
      </c>
      <c r="B310" s="49" t="str">
        <f>IFERROR(IF($Y$2="DAILY",$B$10+60,""),"")</f>
        <v/>
      </c>
      <c r="C310" s="57">
        <f t="shared" ref="C310" si="1441">IF($Y$2="DAILY",1,"")</f>
        <v>1</v>
      </c>
      <c r="D310" s="54" t="str">
        <f>IFERROR(IF($Y$2="DAILY",DATE(B310,1,1)-WEEKDAY(DATE(B310,1,1),1)+1,""),"")</f>
        <v/>
      </c>
      <c r="E310" s="55" t="str">
        <f>IFERROR(IF($Y$2="DAILY",DATE(B310,1,1)-WEEKDAY(DATE(B310,1,1),1)+2,""),"")</f>
        <v/>
      </c>
      <c r="F310" s="55" t="str">
        <f>IFERROR(IF($Y$2="DAILY",DATE(B310,1,1)-WEEKDAY(DATE(B310,1,1),1)+3,""),"")</f>
        <v/>
      </c>
      <c r="G310" s="55" t="str">
        <f>IFERROR(IF($Y$2="DAILY",DATE(B310,1,1)-WEEKDAY(DATE(B310,1,1),1)+4,""),"")</f>
        <v/>
      </c>
      <c r="H310" s="55" t="str">
        <f>IFERROR(IF($Y$2="DAILY",DATE(B310,1,1)-WEEKDAY(DATE(B310,1,1),1)+5,""),"")</f>
        <v/>
      </c>
      <c r="I310" s="55" t="str">
        <f>IFERROR(IF($Y$2="DAILY",DATE(B310,1,1)-WEEKDAY(DATE(B310,1,1),1)+6,""),"")</f>
        <v/>
      </c>
      <c r="J310" s="55" t="str">
        <f>IFERROR(IF($Y$2="DAILY",DATE(B310,1,1)-WEEKDAY(DATE(B310,1,1),1)+7,""),"")</f>
        <v/>
      </c>
      <c r="K310" s="55" t="str">
        <f t="shared" ref="K310:BV310" si="1442">IFERROR(IF($Y$2="DAILY",J310+1,""),"")</f>
        <v/>
      </c>
      <c r="L310" s="55" t="str">
        <f t="shared" si="1442"/>
        <v/>
      </c>
      <c r="M310" s="55" t="str">
        <f t="shared" si="1442"/>
        <v/>
      </c>
      <c r="N310" s="55" t="str">
        <f t="shared" si="1442"/>
        <v/>
      </c>
      <c r="O310" s="55" t="str">
        <f t="shared" si="1442"/>
        <v/>
      </c>
      <c r="P310" s="55" t="str">
        <f t="shared" si="1442"/>
        <v/>
      </c>
      <c r="Q310" s="55" t="str">
        <f t="shared" si="1442"/>
        <v/>
      </c>
      <c r="R310" s="55" t="str">
        <f t="shared" si="1442"/>
        <v/>
      </c>
      <c r="S310" s="55" t="str">
        <f t="shared" si="1442"/>
        <v/>
      </c>
      <c r="T310" s="55" t="str">
        <f t="shared" si="1442"/>
        <v/>
      </c>
      <c r="U310" s="55" t="str">
        <f t="shared" si="1442"/>
        <v/>
      </c>
      <c r="V310" s="55" t="str">
        <f t="shared" si="1442"/>
        <v/>
      </c>
      <c r="W310" s="55" t="str">
        <f t="shared" si="1442"/>
        <v/>
      </c>
      <c r="X310" s="55" t="str">
        <f t="shared" si="1442"/>
        <v/>
      </c>
      <c r="Y310" s="55" t="str">
        <f t="shared" si="1442"/>
        <v/>
      </c>
      <c r="Z310" s="55" t="str">
        <f t="shared" si="1442"/>
        <v/>
      </c>
      <c r="AA310" s="55" t="str">
        <f t="shared" si="1442"/>
        <v/>
      </c>
      <c r="AB310" s="55" t="str">
        <f t="shared" si="1442"/>
        <v/>
      </c>
      <c r="AC310" s="55" t="str">
        <f t="shared" si="1442"/>
        <v/>
      </c>
      <c r="AD310" s="55" t="str">
        <f t="shared" si="1442"/>
        <v/>
      </c>
      <c r="AE310" s="55" t="str">
        <f t="shared" si="1442"/>
        <v/>
      </c>
      <c r="AF310" s="55" t="str">
        <f t="shared" si="1442"/>
        <v/>
      </c>
      <c r="AG310" s="55" t="str">
        <f t="shared" si="1442"/>
        <v/>
      </c>
      <c r="AH310" s="55" t="str">
        <f t="shared" si="1442"/>
        <v/>
      </c>
      <c r="AI310" s="55" t="str">
        <f t="shared" si="1442"/>
        <v/>
      </c>
      <c r="AJ310" s="55" t="str">
        <f t="shared" si="1442"/>
        <v/>
      </c>
      <c r="AK310" s="55" t="str">
        <f t="shared" si="1442"/>
        <v/>
      </c>
      <c r="AL310" s="55" t="str">
        <f t="shared" si="1442"/>
        <v/>
      </c>
      <c r="AM310" s="55" t="str">
        <f t="shared" si="1442"/>
        <v/>
      </c>
      <c r="AN310" s="55" t="str">
        <f t="shared" si="1442"/>
        <v/>
      </c>
      <c r="AO310" s="55" t="str">
        <f t="shared" si="1442"/>
        <v/>
      </c>
      <c r="AP310" s="55" t="str">
        <f t="shared" si="1442"/>
        <v/>
      </c>
      <c r="AQ310" s="55" t="str">
        <f t="shared" si="1442"/>
        <v/>
      </c>
      <c r="AR310" s="55" t="str">
        <f t="shared" si="1442"/>
        <v/>
      </c>
      <c r="AS310" s="55" t="str">
        <f t="shared" si="1442"/>
        <v/>
      </c>
      <c r="AT310" s="55" t="str">
        <f t="shared" si="1442"/>
        <v/>
      </c>
      <c r="AU310" s="55" t="str">
        <f t="shared" si="1442"/>
        <v/>
      </c>
      <c r="AV310" s="55" t="str">
        <f t="shared" si="1442"/>
        <v/>
      </c>
      <c r="AW310" s="55" t="str">
        <f t="shared" si="1442"/>
        <v/>
      </c>
      <c r="AX310" s="55" t="str">
        <f t="shared" si="1442"/>
        <v/>
      </c>
      <c r="AY310" s="55" t="str">
        <f t="shared" si="1442"/>
        <v/>
      </c>
      <c r="AZ310" s="55" t="str">
        <f t="shared" si="1442"/>
        <v/>
      </c>
      <c r="BA310" s="55" t="str">
        <f t="shared" si="1442"/>
        <v/>
      </c>
      <c r="BB310" s="55" t="str">
        <f t="shared" si="1442"/>
        <v/>
      </c>
      <c r="BC310" s="55" t="str">
        <f t="shared" si="1442"/>
        <v/>
      </c>
      <c r="BD310" s="55" t="str">
        <f t="shared" si="1442"/>
        <v/>
      </c>
      <c r="BE310" s="55" t="str">
        <f t="shared" si="1442"/>
        <v/>
      </c>
      <c r="BF310" s="55" t="str">
        <f t="shared" si="1442"/>
        <v/>
      </c>
      <c r="BG310" s="55" t="str">
        <f t="shared" si="1442"/>
        <v/>
      </c>
      <c r="BH310" s="55" t="str">
        <f t="shared" si="1442"/>
        <v/>
      </c>
      <c r="BI310" s="55" t="str">
        <f t="shared" si="1442"/>
        <v/>
      </c>
      <c r="BJ310" s="55" t="str">
        <f t="shared" si="1442"/>
        <v/>
      </c>
      <c r="BK310" s="55" t="str">
        <f t="shared" si="1442"/>
        <v/>
      </c>
      <c r="BL310" s="55" t="str">
        <f t="shared" si="1442"/>
        <v/>
      </c>
      <c r="BM310" s="55" t="str">
        <f t="shared" si="1442"/>
        <v/>
      </c>
      <c r="BN310" s="55" t="str">
        <f t="shared" si="1442"/>
        <v/>
      </c>
      <c r="BO310" s="55" t="str">
        <f t="shared" si="1442"/>
        <v/>
      </c>
      <c r="BP310" s="55" t="str">
        <f t="shared" si="1442"/>
        <v/>
      </c>
      <c r="BQ310" s="55" t="str">
        <f t="shared" si="1442"/>
        <v/>
      </c>
      <c r="BR310" s="55" t="str">
        <f t="shared" si="1442"/>
        <v/>
      </c>
      <c r="BS310" s="55" t="str">
        <f t="shared" si="1442"/>
        <v/>
      </c>
      <c r="BT310" s="55" t="str">
        <f t="shared" si="1442"/>
        <v/>
      </c>
      <c r="BU310" s="55" t="str">
        <f t="shared" si="1442"/>
        <v/>
      </c>
      <c r="BV310" s="55" t="str">
        <f t="shared" si="1442"/>
        <v/>
      </c>
      <c r="BW310" s="55" t="str">
        <f t="shared" ref="BW310:CO310" si="1443">IFERROR(IF($Y$2="DAILY",BV310+1,""),"")</f>
        <v/>
      </c>
      <c r="BX310" s="55" t="str">
        <f t="shared" si="1443"/>
        <v/>
      </c>
      <c r="BY310" s="55" t="str">
        <f t="shared" si="1443"/>
        <v/>
      </c>
      <c r="BZ310" s="55" t="str">
        <f t="shared" si="1443"/>
        <v/>
      </c>
      <c r="CA310" s="55" t="str">
        <f t="shared" si="1443"/>
        <v/>
      </c>
      <c r="CB310" s="55" t="str">
        <f t="shared" si="1443"/>
        <v/>
      </c>
      <c r="CC310" s="55" t="str">
        <f t="shared" si="1443"/>
        <v/>
      </c>
      <c r="CD310" s="55" t="str">
        <f t="shared" si="1443"/>
        <v/>
      </c>
      <c r="CE310" s="55" t="str">
        <f t="shared" si="1443"/>
        <v/>
      </c>
      <c r="CF310" s="55" t="str">
        <f t="shared" si="1443"/>
        <v/>
      </c>
      <c r="CG310" s="55" t="str">
        <f t="shared" si="1443"/>
        <v/>
      </c>
      <c r="CH310" s="55" t="str">
        <f t="shared" si="1443"/>
        <v/>
      </c>
      <c r="CI310" s="55" t="str">
        <f t="shared" si="1443"/>
        <v/>
      </c>
      <c r="CJ310" s="55" t="str">
        <f t="shared" si="1443"/>
        <v/>
      </c>
      <c r="CK310" s="55" t="str">
        <f t="shared" si="1443"/>
        <v/>
      </c>
      <c r="CL310" s="55" t="str">
        <f t="shared" si="1443"/>
        <v/>
      </c>
      <c r="CM310" s="55" t="str">
        <f t="shared" si="1443"/>
        <v/>
      </c>
      <c r="CN310" s="55" t="str">
        <f t="shared" si="1443"/>
        <v/>
      </c>
      <c r="CO310" s="55" t="str">
        <f t="shared" si="1443"/>
        <v/>
      </c>
      <c r="CP310" s="56" t="str">
        <f>IFERROR(IF($Y$2="DAILY",DATE(B310,1,1)-WEEKDAY(DATE(B310,1,1))+13*7,DATE(CR310,1,1)-WEEKDAY(DATE(CR310,1,1))+13*7),"")</f>
        <v/>
      </c>
      <c r="CQ310" s="3"/>
      <c r="CR310" s="3" t="str">
        <f>B70</f>
        <v/>
      </c>
    </row>
    <row r="311" spans="1:96" ht="21" customHeight="1" x14ac:dyDescent="0.25">
      <c r="A311" s="48"/>
      <c r="B311" s="61"/>
      <c r="C311" s="57">
        <f t="shared" ref="C311" si="1444">IF($Y$2="DAILY",2,"")</f>
        <v>2</v>
      </c>
      <c r="D311" s="54" t="str">
        <f t="shared" ref="D311:D313" si="1445">IFERROR(IF($Y$2="DAILY",CP310+1,""),"")</f>
        <v/>
      </c>
      <c r="E311" s="55" t="str">
        <f t="shared" ref="E311:BP311" si="1446">IFERROR(IF($Y$2="DAILY",D311+1,""),"")</f>
        <v/>
      </c>
      <c r="F311" s="55" t="str">
        <f t="shared" si="1446"/>
        <v/>
      </c>
      <c r="G311" s="55" t="str">
        <f t="shared" si="1446"/>
        <v/>
      </c>
      <c r="H311" s="55" t="str">
        <f t="shared" si="1446"/>
        <v/>
      </c>
      <c r="I311" s="55" t="str">
        <f t="shared" si="1446"/>
        <v/>
      </c>
      <c r="J311" s="55" t="str">
        <f t="shared" si="1446"/>
        <v/>
      </c>
      <c r="K311" s="55" t="str">
        <f t="shared" si="1446"/>
        <v/>
      </c>
      <c r="L311" s="55" t="str">
        <f t="shared" si="1446"/>
        <v/>
      </c>
      <c r="M311" s="55" t="str">
        <f t="shared" si="1446"/>
        <v/>
      </c>
      <c r="N311" s="55" t="str">
        <f t="shared" si="1446"/>
        <v/>
      </c>
      <c r="O311" s="55" t="str">
        <f t="shared" si="1446"/>
        <v/>
      </c>
      <c r="P311" s="55" t="str">
        <f t="shared" si="1446"/>
        <v/>
      </c>
      <c r="Q311" s="55" t="str">
        <f t="shared" si="1446"/>
        <v/>
      </c>
      <c r="R311" s="55" t="str">
        <f t="shared" si="1446"/>
        <v/>
      </c>
      <c r="S311" s="55" t="str">
        <f t="shared" si="1446"/>
        <v/>
      </c>
      <c r="T311" s="55" t="str">
        <f t="shared" si="1446"/>
        <v/>
      </c>
      <c r="U311" s="55" t="str">
        <f t="shared" si="1446"/>
        <v/>
      </c>
      <c r="V311" s="55" t="str">
        <f t="shared" si="1446"/>
        <v/>
      </c>
      <c r="W311" s="55" t="str">
        <f t="shared" si="1446"/>
        <v/>
      </c>
      <c r="X311" s="55" t="str">
        <f t="shared" si="1446"/>
        <v/>
      </c>
      <c r="Y311" s="55" t="str">
        <f t="shared" si="1446"/>
        <v/>
      </c>
      <c r="Z311" s="55" t="str">
        <f t="shared" si="1446"/>
        <v/>
      </c>
      <c r="AA311" s="55" t="str">
        <f t="shared" si="1446"/>
        <v/>
      </c>
      <c r="AB311" s="55" t="str">
        <f t="shared" si="1446"/>
        <v/>
      </c>
      <c r="AC311" s="55" t="str">
        <f t="shared" si="1446"/>
        <v/>
      </c>
      <c r="AD311" s="55" t="str">
        <f t="shared" si="1446"/>
        <v/>
      </c>
      <c r="AE311" s="55" t="str">
        <f t="shared" si="1446"/>
        <v/>
      </c>
      <c r="AF311" s="55" t="str">
        <f t="shared" si="1446"/>
        <v/>
      </c>
      <c r="AG311" s="55" t="str">
        <f t="shared" si="1446"/>
        <v/>
      </c>
      <c r="AH311" s="55" t="str">
        <f t="shared" si="1446"/>
        <v/>
      </c>
      <c r="AI311" s="55" t="str">
        <f t="shared" si="1446"/>
        <v/>
      </c>
      <c r="AJ311" s="55" t="str">
        <f t="shared" si="1446"/>
        <v/>
      </c>
      <c r="AK311" s="55" t="str">
        <f t="shared" si="1446"/>
        <v/>
      </c>
      <c r="AL311" s="55" t="str">
        <f t="shared" si="1446"/>
        <v/>
      </c>
      <c r="AM311" s="55" t="str">
        <f t="shared" si="1446"/>
        <v/>
      </c>
      <c r="AN311" s="55" t="str">
        <f t="shared" si="1446"/>
        <v/>
      </c>
      <c r="AO311" s="55" t="str">
        <f t="shared" si="1446"/>
        <v/>
      </c>
      <c r="AP311" s="55" t="str">
        <f t="shared" si="1446"/>
        <v/>
      </c>
      <c r="AQ311" s="55" t="str">
        <f t="shared" si="1446"/>
        <v/>
      </c>
      <c r="AR311" s="55" t="str">
        <f t="shared" si="1446"/>
        <v/>
      </c>
      <c r="AS311" s="55" t="str">
        <f t="shared" si="1446"/>
        <v/>
      </c>
      <c r="AT311" s="55" t="str">
        <f t="shared" si="1446"/>
        <v/>
      </c>
      <c r="AU311" s="55" t="str">
        <f t="shared" si="1446"/>
        <v/>
      </c>
      <c r="AV311" s="55" t="str">
        <f t="shared" si="1446"/>
        <v/>
      </c>
      <c r="AW311" s="55" t="str">
        <f t="shared" si="1446"/>
        <v/>
      </c>
      <c r="AX311" s="55" t="str">
        <f t="shared" si="1446"/>
        <v/>
      </c>
      <c r="AY311" s="55" t="str">
        <f t="shared" si="1446"/>
        <v/>
      </c>
      <c r="AZ311" s="55" t="str">
        <f t="shared" si="1446"/>
        <v/>
      </c>
      <c r="BA311" s="55" t="str">
        <f t="shared" si="1446"/>
        <v/>
      </c>
      <c r="BB311" s="55" t="str">
        <f t="shared" si="1446"/>
        <v/>
      </c>
      <c r="BC311" s="55" t="str">
        <f t="shared" si="1446"/>
        <v/>
      </c>
      <c r="BD311" s="55" t="str">
        <f t="shared" si="1446"/>
        <v/>
      </c>
      <c r="BE311" s="55" t="str">
        <f t="shared" si="1446"/>
        <v/>
      </c>
      <c r="BF311" s="55" t="str">
        <f t="shared" si="1446"/>
        <v/>
      </c>
      <c r="BG311" s="55" t="str">
        <f t="shared" si="1446"/>
        <v/>
      </c>
      <c r="BH311" s="55" t="str">
        <f t="shared" si="1446"/>
        <v/>
      </c>
      <c r="BI311" s="55" t="str">
        <f t="shared" si="1446"/>
        <v/>
      </c>
      <c r="BJ311" s="55" t="str">
        <f t="shared" si="1446"/>
        <v/>
      </c>
      <c r="BK311" s="55" t="str">
        <f t="shared" si="1446"/>
        <v/>
      </c>
      <c r="BL311" s="55" t="str">
        <f t="shared" si="1446"/>
        <v/>
      </c>
      <c r="BM311" s="55" t="str">
        <f t="shared" si="1446"/>
        <v/>
      </c>
      <c r="BN311" s="55" t="str">
        <f t="shared" si="1446"/>
        <v/>
      </c>
      <c r="BO311" s="55" t="str">
        <f t="shared" si="1446"/>
        <v/>
      </c>
      <c r="BP311" s="55" t="str">
        <f t="shared" si="1446"/>
        <v/>
      </c>
      <c r="BQ311" s="55" t="str">
        <f t="shared" ref="BQ311:CO311" si="1447">IFERROR(IF($Y$2="DAILY",BP311+1,""),"")</f>
        <v/>
      </c>
      <c r="BR311" s="55" t="str">
        <f t="shared" si="1447"/>
        <v/>
      </c>
      <c r="BS311" s="55" t="str">
        <f t="shared" si="1447"/>
        <v/>
      </c>
      <c r="BT311" s="55" t="str">
        <f t="shared" si="1447"/>
        <v/>
      </c>
      <c r="BU311" s="55" t="str">
        <f t="shared" si="1447"/>
        <v/>
      </c>
      <c r="BV311" s="55" t="str">
        <f t="shared" si="1447"/>
        <v/>
      </c>
      <c r="BW311" s="55" t="str">
        <f t="shared" si="1447"/>
        <v/>
      </c>
      <c r="BX311" s="55" t="str">
        <f t="shared" si="1447"/>
        <v/>
      </c>
      <c r="BY311" s="55" t="str">
        <f t="shared" si="1447"/>
        <v/>
      </c>
      <c r="BZ311" s="55" t="str">
        <f t="shared" si="1447"/>
        <v/>
      </c>
      <c r="CA311" s="55" t="str">
        <f t="shared" si="1447"/>
        <v/>
      </c>
      <c r="CB311" s="55" t="str">
        <f t="shared" si="1447"/>
        <v/>
      </c>
      <c r="CC311" s="55" t="str">
        <f t="shared" si="1447"/>
        <v/>
      </c>
      <c r="CD311" s="55" t="str">
        <f t="shared" si="1447"/>
        <v/>
      </c>
      <c r="CE311" s="55" t="str">
        <f t="shared" si="1447"/>
        <v/>
      </c>
      <c r="CF311" s="55" t="str">
        <f t="shared" si="1447"/>
        <v/>
      </c>
      <c r="CG311" s="55" t="str">
        <f t="shared" si="1447"/>
        <v/>
      </c>
      <c r="CH311" s="55" t="str">
        <f t="shared" si="1447"/>
        <v/>
      </c>
      <c r="CI311" s="55" t="str">
        <f t="shared" si="1447"/>
        <v/>
      </c>
      <c r="CJ311" s="55" t="str">
        <f t="shared" si="1447"/>
        <v/>
      </c>
      <c r="CK311" s="55" t="str">
        <f t="shared" si="1447"/>
        <v/>
      </c>
      <c r="CL311" s="55" t="str">
        <f t="shared" si="1447"/>
        <v/>
      </c>
      <c r="CM311" s="55" t="str">
        <f t="shared" si="1447"/>
        <v/>
      </c>
      <c r="CN311" s="55" t="str">
        <f t="shared" si="1447"/>
        <v/>
      </c>
      <c r="CO311" s="55" t="str">
        <f t="shared" si="1447"/>
        <v/>
      </c>
      <c r="CP311" s="56" t="str">
        <f>IFERROR(IF($Y$2="DAILY",DATE(B310,1,1)-WEEKDAY(DATE(B310,1,1))+26*7,DATE(CR311,1,1)-WEEKDAY(DATE(CR311,1,1))+26*7),"")</f>
        <v/>
      </c>
      <c r="CQ311" s="3"/>
      <c r="CR311" s="3" t="str">
        <f>B70</f>
        <v/>
      </c>
    </row>
    <row r="312" spans="1:96" ht="21" customHeight="1" x14ac:dyDescent="0.25">
      <c r="A312" s="48"/>
      <c r="B312" s="49"/>
      <c r="C312" s="57">
        <f t="shared" ref="C312" si="1448">IF($Y$2="DAILY",3,"")</f>
        <v>3</v>
      </c>
      <c r="D312" s="54" t="str">
        <f t="shared" si="1445"/>
        <v/>
      </c>
      <c r="E312" s="55" t="str">
        <f t="shared" ref="E312:BP312" si="1449">IFERROR(IF($Y$2="DAILY",D312+1,""),"")</f>
        <v/>
      </c>
      <c r="F312" s="55" t="str">
        <f t="shared" si="1449"/>
        <v/>
      </c>
      <c r="G312" s="55" t="str">
        <f t="shared" si="1449"/>
        <v/>
      </c>
      <c r="H312" s="55" t="str">
        <f t="shared" si="1449"/>
        <v/>
      </c>
      <c r="I312" s="55" t="str">
        <f t="shared" si="1449"/>
        <v/>
      </c>
      <c r="J312" s="55" t="str">
        <f t="shared" si="1449"/>
        <v/>
      </c>
      <c r="K312" s="55" t="str">
        <f t="shared" si="1449"/>
        <v/>
      </c>
      <c r="L312" s="55" t="str">
        <f t="shared" si="1449"/>
        <v/>
      </c>
      <c r="M312" s="55" t="str">
        <f t="shared" si="1449"/>
        <v/>
      </c>
      <c r="N312" s="55" t="str">
        <f t="shared" si="1449"/>
        <v/>
      </c>
      <c r="O312" s="55" t="str">
        <f t="shared" si="1449"/>
        <v/>
      </c>
      <c r="P312" s="55" t="str">
        <f t="shared" si="1449"/>
        <v/>
      </c>
      <c r="Q312" s="55" t="str">
        <f t="shared" si="1449"/>
        <v/>
      </c>
      <c r="R312" s="55" t="str">
        <f t="shared" si="1449"/>
        <v/>
      </c>
      <c r="S312" s="55" t="str">
        <f t="shared" si="1449"/>
        <v/>
      </c>
      <c r="T312" s="55" t="str">
        <f t="shared" si="1449"/>
        <v/>
      </c>
      <c r="U312" s="55" t="str">
        <f t="shared" si="1449"/>
        <v/>
      </c>
      <c r="V312" s="55" t="str">
        <f t="shared" si="1449"/>
        <v/>
      </c>
      <c r="W312" s="55" t="str">
        <f t="shared" si="1449"/>
        <v/>
      </c>
      <c r="X312" s="55" t="str">
        <f t="shared" si="1449"/>
        <v/>
      </c>
      <c r="Y312" s="55" t="str">
        <f t="shared" si="1449"/>
        <v/>
      </c>
      <c r="Z312" s="55" t="str">
        <f t="shared" si="1449"/>
        <v/>
      </c>
      <c r="AA312" s="55" t="str">
        <f t="shared" si="1449"/>
        <v/>
      </c>
      <c r="AB312" s="55" t="str">
        <f t="shared" si="1449"/>
        <v/>
      </c>
      <c r="AC312" s="55" t="str">
        <f t="shared" si="1449"/>
        <v/>
      </c>
      <c r="AD312" s="55" t="str">
        <f t="shared" si="1449"/>
        <v/>
      </c>
      <c r="AE312" s="55" t="str">
        <f t="shared" si="1449"/>
        <v/>
      </c>
      <c r="AF312" s="55" t="str">
        <f t="shared" si="1449"/>
        <v/>
      </c>
      <c r="AG312" s="55" t="str">
        <f t="shared" si="1449"/>
        <v/>
      </c>
      <c r="AH312" s="55" t="str">
        <f t="shared" si="1449"/>
        <v/>
      </c>
      <c r="AI312" s="55" t="str">
        <f t="shared" si="1449"/>
        <v/>
      </c>
      <c r="AJ312" s="55" t="str">
        <f t="shared" si="1449"/>
        <v/>
      </c>
      <c r="AK312" s="55" t="str">
        <f t="shared" si="1449"/>
        <v/>
      </c>
      <c r="AL312" s="55" t="str">
        <f t="shared" si="1449"/>
        <v/>
      </c>
      <c r="AM312" s="55" t="str">
        <f t="shared" si="1449"/>
        <v/>
      </c>
      <c r="AN312" s="55" t="str">
        <f t="shared" si="1449"/>
        <v/>
      </c>
      <c r="AO312" s="55" t="str">
        <f t="shared" si="1449"/>
        <v/>
      </c>
      <c r="AP312" s="55" t="str">
        <f t="shared" si="1449"/>
        <v/>
      </c>
      <c r="AQ312" s="55" t="str">
        <f t="shared" si="1449"/>
        <v/>
      </c>
      <c r="AR312" s="55" t="str">
        <f t="shared" si="1449"/>
        <v/>
      </c>
      <c r="AS312" s="55" t="str">
        <f t="shared" si="1449"/>
        <v/>
      </c>
      <c r="AT312" s="55" t="str">
        <f t="shared" si="1449"/>
        <v/>
      </c>
      <c r="AU312" s="55" t="str">
        <f t="shared" si="1449"/>
        <v/>
      </c>
      <c r="AV312" s="55" t="str">
        <f t="shared" si="1449"/>
        <v/>
      </c>
      <c r="AW312" s="55" t="str">
        <f t="shared" si="1449"/>
        <v/>
      </c>
      <c r="AX312" s="55" t="str">
        <f t="shared" si="1449"/>
        <v/>
      </c>
      <c r="AY312" s="55" t="str">
        <f t="shared" si="1449"/>
        <v/>
      </c>
      <c r="AZ312" s="55" t="str">
        <f t="shared" si="1449"/>
        <v/>
      </c>
      <c r="BA312" s="55" t="str">
        <f t="shared" si="1449"/>
        <v/>
      </c>
      <c r="BB312" s="55" t="str">
        <f t="shared" si="1449"/>
        <v/>
      </c>
      <c r="BC312" s="55" t="str">
        <f t="shared" si="1449"/>
        <v/>
      </c>
      <c r="BD312" s="55" t="str">
        <f t="shared" si="1449"/>
        <v/>
      </c>
      <c r="BE312" s="55" t="str">
        <f t="shared" si="1449"/>
        <v/>
      </c>
      <c r="BF312" s="55" t="str">
        <f t="shared" si="1449"/>
        <v/>
      </c>
      <c r="BG312" s="55" t="str">
        <f t="shared" si="1449"/>
        <v/>
      </c>
      <c r="BH312" s="55" t="str">
        <f t="shared" si="1449"/>
        <v/>
      </c>
      <c r="BI312" s="55" t="str">
        <f t="shared" si="1449"/>
        <v/>
      </c>
      <c r="BJ312" s="55" t="str">
        <f t="shared" si="1449"/>
        <v/>
      </c>
      <c r="BK312" s="55" t="str">
        <f t="shared" si="1449"/>
        <v/>
      </c>
      <c r="BL312" s="55" t="str">
        <f t="shared" si="1449"/>
        <v/>
      </c>
      <c r="BM312" s="55" t="str">
        <f t="shared" si="1449"/>
        <v/>
      </c>
      <c r="BN312" s="55" t="str">
        <f t="shared" si="1449"/>
        <v/>
      </c>
      <c r="BO312" s="55" t="str">
        <f t="shared" si="1449"/>
        <v/>
      </c>
      <c r="BP312" s="55" t="str">
        <f t="shared" si="1449"/>
        <v/>
      </c>
      <c r="BQ312" s="55" t="str">
        <f t="shared" ref="BQ312:CO312" si="1450">IFERROR(IF($Y$2="DAILY",BP312+1,""),"")</f>
        <v/>
      </c>
      <c r="BR312" s="55" t="str">
        <f t="shared" si="1450"/>
        <v/>
      </c>
      <c r="BS312" s="55" t="str">
        <f t="shared" si="1450"/>
        <v/>
      </c>
      <c r="BT312" s="55" t="str">
        <f t="shared" si="1450"/>
        <v/>
      </c>
      <c r="BU312" s="55" t="str">
        <f t="shared" si="1450"/>
        <v/>
      </c>
      <c r="BV312" s="55" t="str">
        <f t="shared" si="1450"/>
        <v/>
      </c>
      <c r="BW312" s="55" t="str">
        <f t="shared" si="1450"/>
        <v/>
      </c>
      <c r="BX312" s="55" t="str">
        <f t="shared" si="1450"/>
        <v/>
      </c>
      <c r="BY312" s="55" t="str">
        <f t="shared" si="1450"/>
        <v/>
      </c>
      <c r="BZ312" s="55" t="str">
        <f t="shared" si="1450"/>
        <v/>
      </c>
      <c r="CA312" s="55" t="str">
        <f t="shared" si="1450"/>
        <v/>
      </c>
      <c r="CB312" s="55" t="str">
        <f t="shared" si="1450"/>
        <v/>
      </c>
      <c r="CC312" s="55" t="str">
        <f t="shared" si="1450"/>
        <v/>
      </c>
      <c r="CD312" s="55" t="str">
        <f t="shared" si="1450"/>
        <v/>
      </c>
      <c r="CE312" s="55" t="str">
        <f t="shared" si="1450"/>
        <v/>
      </c>
      <c r="CF312" s="55" t="str">
        <f t="shared" si="1450"/>
        <v/>
      </c>
      <c r="CG312" s="55" t="str">
        <f t="shared" si="1450"/>
        <v/>
      </c>
      <c r="CH312" s="55" t="str">
        <f t="shared" si="1450"/>
        <v/>
      </c>
      <c r="CI312" s="55" t="str">
        <f t="shared" si="1450"/>
        <v/>
      </c>
      <c r="CJ312" s="55" t="str">
        <f t="shared" si="1450"/>
        <v/>
      </c>
      <c r="CK312" s="55" t="str">
        <f t="shared" si="1450"/>
        <v/>
      </c>
      <c r="CL312" s="55" t="str">
        <f t="shared" si="1450"/>
        <v/>
      </c>
      <c r="CM312" s="55" t="str">
        <f t="shared" si="1450"/>
        <v/>
      </c>
      <c r="CN312" s="55" t="str">
        <f t="shared" si="1450"/>
        <v/>
      </c>
      <c r="CO312" s="55" t="str">
        <f t="shared" si="1450"/>
        <v/>
      </c>
      <c r="CP312" s="56" t="str">
        <f>IFERROR(IF($Y$2="DAILY",DATE(B310,1,1)-WEEKDAY(DATE(B310,1,1))+39*7,DATE(CR312,1,1)-WEEKDAY(DATE(CR312,1,1))+39*7),"")</f>
        <v/>
      </c>
      <c r="CQ312" s="3"/>
      <c r="CR312" s="3" t="str">
        <f>B70</f>
        <v/>
      </c>
    </row>
    <row r="313" spans="1:96" ht="21" customHeight="1" x14ac:dyDescent="0.25">
      <c r="A313" s="48"/>
      <c r="B313" s="49"/>
      <c r="C313" s="57">
        <f t="shared" ref="C313" si="1451">IF($Y$2="DAILY",4,"")</f>
        <v>4</v>
      </c>
      <c r="D313" s="54" t="str">
        <f t="shared" si="1445"/>
        <v/>
      </c>
      <c r="E313" s="55" t="str">
        <f t="shared" ref="E313:BP313" si="1452">IFERROR(IF($Y$2="DAILY",D313+1,""),"")</f>
        <v/>
      </c>
      <c r="F313" s="55" t="str">
        <f t="shared" si="1452"/>
        <v/>
      </c>
      <c r="G313" s="55" t="str">
        <f t="shared" si="1452"/>
        <v/>
      </c>
      <c r="H313" s="55" t="str">
        <f t="shared" si="1452"/>
        <v/>
      </c>
      <c r="I313" s="55" t="str">
        <f t="shared" si="1452"/>
        <v/>
      </c>
      <c r="J313" s="55" t="str">
        <f t="shared" si="1452"/>
        <v/>
      </c>
      <c r="K313" s="55" t="str">
        <f t="shared" si="1452"/>
        <v/>
      </c>
      <c r="L313" s="55" t="str">
        <f t="shared" si="1452"/>
        <v/>
      </c>
      <c r="M313" s="55" t="str">
        <f t="shared" si="1452"/>
        <v/>
      </c>
      <c r="N313" s="55" t="str">
        <f t="shared" si="1452"/>
        <v/>
      </c>
      <c r="O313" s="55" t="str">
        <f t="shared" si="1452"/>
        <v/>
      </c>
      <c r="P313" s="55" t="str">
        <f t="shared" si="1452"/>
        <v/>
      </c>
      <c r="Q313" s="55" t="str">
        <f t="shared" si="1452"/>
        <v/>
      </c>
      <c r="R313" s="55" t="str">
        <f t="shared" si="1452"/>
        <v/>
      </c>
      <c r="S313" s="55" t="str">
        <f t="shared" si="1452"/>
        <v/>
      </c>
      <c r="T313" s="55" t="str">
        <f t="shared" si="1452"/>
        <v/>
      </c>
      <c r="U313" s="55" t="str">
        <f t="shared" si="1452"/>
        <v/>
      </c>
      <c r="V313" s="55" t="str">
        <f t="shared" si="1452"/>
        <v/>
      </c>
      <c r="W313" s="55" t="str">
        <f t="shared" si="1452"/>
        <v/>
      </c>
      <c r="X313" s="55" t="str">
        <f t="shared" si="1452"/>
        <v/>
      </c>
      <c r="Y313" s="55" t="str">
        <f t="shared" si="1452"/>
        <v/>
      </c>
      <c r="Z313" s="55" t="str">
        <f t="shared" si="1452"/>
        <v/>
      </c>
      <c r="AA313" s="55" t="str">
        <f t="shared" si="1452"/>
        <v/>
      </c>
      <c r="AB313" s="55" t="str">
        <f t="shared" si="1452"/>
        <v/>
      </c>
      <c r="AC313" s="55" t="str">
        <f t="shared" si="1452"/>
        <v/>
      </c>
      <c r="AD313" s="55" t="str">
        <f t="shared" si="1452"/>
        <v/>
      </c>
      <c r="AE313" s="55" t="str">
        <f t="shared" si="1452"/>
        <v/>
      </c>
      <c r="AF313" s="55" t="str">
        <f t="shared" si="1452"/>
        <v/>
      </c>
      <c r="AG313" s="55" t="str">
        <f t="shared" si="1452"/>
        <v/>
      </c>
      <c r="AH313" s="55" t="str">
        <f t="shared" si="1452"/>
        <v/>
      </c>
      <c r="AI313" s="55" t="str">
        <f t="shared" si="1452"/>
        <v/>
      </c>
      <c r="AJ313" s="55" t="str">
        <f t="shared" si="1452"/>
        <v/>
      </c>
      <c r="AK313" s="55" t="str">
        <f t="shared" si="1452"/>
        <v/>
      </c>
      <c r="AL313" s="55" t="str">
        <f t="shared" si="1452"/>
        <v/>
      </c>
      <c r="AM313" s="55" t="str">
        <f t="shared" si="1452"/>
        <v/>
      </c>
      <c r="AN313" s="55" t="str">
        <f t="shared" si="1452"/>
        <v/>
      </c>
      <c r="AO313" s="55" t="str">
        <f t="shared" si="1452"/>
        <v/>
      </c>
      <c r="AP313" s="55" t="str">
        <f t="shared" si="1452"/>
        <v/>
      </c>
      <c r="AQ313" s="55" t="str">
        <f t="shared" si="1452"/>
        <v/>
      </c>
      <c r="AR313" s="55" t="str">
        <f t="shared" si="1452"/>
        <v/>
      </c>
      <c r="AS313" s="55" t="str">
        <f t="shared" si="1452"/>
        <v/>
      </c>
      <c r="AT313" s="55" t="str">
        <f t="shared" si="1452"/>
        <v/>
      </c>
      <c r="AU313" s="55" t="str">
        <f t="shared" si="1452"/>
        <v/>
      </c>
      <c r="AV313" s="55" t="str">
        <f t="shared" si="1452"/>
        <v/>
      </c>
      <c r="AW313" s="55" t="str">
        <f t="shared" si="1452"/>
        <v/>
      </c>
      <c r="AX313" s="55" t="str">
        <f t="shared" si="1452"/>
        <v/>
      </c>
      <c r="AY313" s="55" t="str">
        <f t="shared" si="1452"/>
        <v/>
      </c>
      <c r="AZ313" s="55" t="str">
        <f t="shared" si="1452"/>
        <v/>
      </c>
      <c r="BA313" s="55" t="str">
        <f t="shared" si="1452"/>
        <v/>
      </c>
      <c r="BB313" s="55" t="str">
        <f t="shared" si="1452"/>
        <v/>
      </c>
      <c r="BC313" s="55" t="str">
        <f t="shared" si="1452"/>
        <v/>
      </c>
      <c r="BD313" s="55" t="str">
        <f t="shared" si="1452"/>
        <v/>
      </c>
      <c r="BE313" s="55" t="str">
        <f t="shared" si="1452"/>
        <v/>
      </c>
      <c r="BF313" s="55" t="str">
        <f t="shared" si="1452"/>
        <v/>
      </c>
      <c r="BG313" s="55" t="str">
        <f t="shared" si="1452"/>
        <v/>
      </c>
      <c r="BH313" s="55" t="str">
        <f t="shared" si="1452"/>
        <v/>
      </c>
      <c r="BI313" s="55" t="str">
        <f t="shared" si="1452"/>
        <v/>
      </c>
      <c r="BJ313" s="55" t="str">
        <f t="shared" si="1452"/>
        <v/>
      </c>
      <c r="BK313" s="55" t="str">
        <f t="shared" si="1452"/>
        <v/>
      </c>
      <c r="BL313" s="55" t="str">
        <f t="shared" si="1452"/>
        <v/>
      </c>
      <c r="BM313" s="55" t="str">
        <f t="shared" si="1452"/>
        <v/>
      </c>
      <c r="BN313" s="55" t="str">
        <f t="shared" si="1452"/>
        <v/>
      </c>
      <c r="BO313" s="55" t="str">
        <f t="shared" si="1452"/>
        <v/>
      </c>
      <c r="BP313" s="55" t="str">
        <f t="shared" si="1452"/>
        <v/>
      </c>
      <c r="BQ313" s="55" t="str">
        <f t="shared" ref="BQ313:CO313" si="1453">IFERROR(IF($Y$2="DAILY",BP313+1,""),"")</f>
        <v/>
      </c>
      <c r="BR313" s="55" t="str">
        <f t="shared" si="1453"/>
        <v/>
      </c>
      <c r="BS313" s="55" t="str">
        <f t="shared" si="1453"/>
        <v/>
      </c>
      <c r="BT313" s="55" t="str">
        <f t="shared" si="1453"/>
        <v/>
      </c>
      <c r="BU313" s="55" t="str">
        <f t="shared" si="1453"/>
        <v/>
      </c>
      <c r="BV313" s="55" t="str">
        <f t="shared" si="1453"/>
        <v/>
      </c>
      <c r="BW313" s="55" t="str">
        <f t="shared" si="1453"/>
        <v/>
      </c>
      <c r="BX313" s="55" t="str">
        <f t="shared" si="1453"/>
        <v/>
      </c>
      <c r="BY313" s="55" t="str">
        <f t="shared" si="1453"/>
        <v/>
      </c>
      <c r="BZ313" s="55" t="str">
        <f t="shared" si="1453"/>
        <v/>
      </c>
      <c r="CA313" s="55" t="str">
        <f t="shared" si="1453"/>
        <v/>
      </c>
      <c r="CB313" s="55" t="str">
        <f t="shared" si="1453"/>
        <v/>
      </c>
      <c r="CC313" s="55" t="str">
        <f t="shared" si="1453"/>
        <v/>
      </c>
      <c r="CD313" s="55" t="str">
        <f t="shared" si="1453"/>
        <v/>
      </c>
      <c r="CE313" s="55" t="str">
        <f t="shared" si="1453"/>
        <v/>
      </c>
      <c r="CF313" s="55" t="str">
        <f t="shared" si="1453"/>
        <v/>
      </c>
      <c r="CG313" s="55" t="str">
        <f t="shared" si="1453"/>
        <v/>
      </c>
      <c r="CH313" s="55" t="str">
        <f t="shared" si="1453"/>
        <v/>
      </c>
      <c r="CI313" s="55" t="str">
        <f t="shared" si="1453"/>
        <v/>
      </c>
      <c r="CJ313" s="55" t="str">
        <f t="shared" si="1453"/>
        <v/>
      </c>
      <c r="CK313" s="55" t="str">
        <f t="shared" si="1453"/>
        <v/>
      </c>
      <c r="CL313" s="55" t="str">
        <f t="shared" si="1453"/>
        <v/>
      </c>
      <c r="CM313" s="55" t="str">
        <f t="shared" si="1453"/>
        <v/>
      </c>
      <c r="CN313" s="55" t="str">
        <f t="shared" si="1453"/>
        <v/>
      </c>
      <c r="CO313" s="55" t="str">
        <f t="shared" si="1453"/>
        <v/>
      </c>
      <c r="CP313" s="56" t="str">
        <f>IFERROR(IF($Y$2="DAILY",DATE(B310,1,1)-WEEKDAY(DATE(B310,1,1))+52*7,DATE(CR313,1,1)-WEEKDAY(DATE(CR313,1,1))+52*7),"")</f>
        <v/>
      </c>
      <c r="CQ313" s="3"/>
      <c r="CR313" s="3" t="str">
        <f>B70</f>
        <v/>
      </c>
    </row>
    <row r="314" spans="1:96" ht="21" customHeight="1" x14ac:dyDescent="0.25">
      <c r="A314" s="48"/>
      <c r="B314" s="49"/>
      <c r="C314" s="58"/>
      <c r="D314" s="54" t="str">
        <f>IFERROR(IF($Y$2="DAILY",IF(AND(MONTH(DATE(B310,2,29))=2,WEEKDAY(DATE(B310,1,1))=7),DATE(B310,12,24),""),""),"")</f>
        <v/>
      </c>
      <c r="E314" s="55" t="str">
        <f>IFERROR(IF($Y$2="DAILY",IF(AND(MONTH(DATE(B310,2,29))=2,WEEKDAY(DATE(B310,1,1))=7),DATE(B310,12,25),""),""),"")</f>
        <v/>
      </c>
      <c r="F314" s="55" t="str">
        <f>IFERROR(IF($Y$2="DAILY",IF(AND(MONTH(DATE(B310,2,29))=2,WEEKDAY(DATE(B310,1,1))=7),DATE(B310,12,26),""),""),"")</f>
        <v/>
      </c>
      <c r="G314" s="55" t="str">
        <f>IFERROR(IF($Y$2="DAILY",IF(AND(MONTH(DATE(B310,2,29))=2,WEEKDAY(DATE(B310,1,1))=7),DATE(B310,12,27),""),""),"")</f>
        <v/>
      </c>
      <c r="H314" s="55" t="str">
        <f>IFERROR(IF($Y$2="DAILY",IF(AND(MONTH(DATE(B310,2,29))=2,WEEKDAY(DATE(B310,1,1))=7),DATE(B310,12,28),""),""),"")</f>
        <v/>
      </c>
      <c r="I314" s="55" t="str">
        <f>IFERROR(IF($Y$2="DAILY",IF(AND(MONTH(DATE(B310,2,29))=2,WEEKDAY(DATE(B310,1,1))=7),DATE(B310,12,29),""),""),"")</f>
        <v/>
      </c>
      <c r="J314" s="55" t="str">
        <f>IFERROR(IF($Y$2="DAILY",IF(AND(MONTH(DATE(B310,2,29))=2,WEEKDAY(DATE(B310,1,1))=7),DATE(B310,12,30),""),""),"")</f>
        <v/>
      </c>
      <c r="K314" s="55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56"/>
      <c r="CQ314" s="3"/>
      <c r="CR314" s="3" t="str">
        <f>B70</f>
        <v/>
      </c>
    </row>
    <row r="315" spans="1:96" ht="21" customHeight="1" x14ac:dyDescent="0.25">
      <c r="A315" s="48" t="str">
        <f>IFERROR(IF($Y$2="DAILY","60-61",""),"")</f>
        <v>60-61</v>
      </c>
      <c r="B315" s="49" t="str">
        <f>IFERROR(IF($Y$2="DAILY",$B$10+61,""),"")</f>
        <v/>
      </c>
      <c r="C315" s="57">
        <f t="shared" ref="C315" si="1454">IF($Y$2="DAILY",1,"")</f>
        <v>1</v>
      </c>
      <c r="D315" s="54" t="str">
        <f>IFERROR(IF($Y$2="DAILY",DATE(B315,1,1)-WEEKDAY(DATE(B315,1,1),1)+1,""),"")</f>
        <v/>
      </c>
      <c r="E315" s="55" t="str">
        <f>IFERROR(IF($Y$2="DAILY",DATE(B315,1,1)-WEEKDAY(DATE(B315,1,1),1)+2,""),"")</f>
        <v/>
      </c>
      <c r="F315" s="55" t="str">
        <f>IFERROR(IF($Y$2="DAILY",DATE(B315,1,1)-WEEKDAY(DATE(B315,1,1),1)+3,""),"")</f>
        <v/>
      </c>
      <c r="G315" s="55" t="str">
        <f>IFERROR(IF($Y$2="DAILY",DATE(B315,1,1)-WEEKDAY(DATE(B315,1,1),1)+4,""),"")</f>
        <v/>
      </c>
      <c r="H315" s="55" t="str">
        <f>IFERROR(IF($Y$2="DAILY",DATE(B315,1,1)-WEEKDAY(DATE(B315,1,1),1)+5,""),"")</f>
        <v/>
      </c>
      <c r="I315" s="55" t="str">
        <f>IFERROR(IF($Y$2="DAILY",DATE(B315,1,1)-WEEKDAY(DATE(B315,1,1),1)+6,""),"")</f>
        <v/>
      </c>
      <c r="J315" s="55" t="str">
        <f>IFERROR(IF($Y$2="DAILY",DATE(B315,1,1)-WEEKDAY(DATE(B315,1,1),1)+7,""),"")</f>
        <v/>
      </c>
      <c r="K315" s="55" t="str">
        <f t="shared" ref="K315:BV315" si="1455">IFERROR(IF($Y$2="DAILY",J315+1,""),"")</f>
        <v/>
      </c>
      <c r="L315" s="55" t="str">
        <f t="shared" si="1455"/>
        <v/>
      </c>
      <c r="M315" s="55" t="str">
        <f t="shared" si="1455"/>
        <v/>
      </c>
      <c r="N315" s="55" t="str">
        <f t="shared" si="1455"/>
        <v/>
      </c>
      <c r="O315" s="55" t="str">
        <f t="shared" si="1455"/>
        <v/>
      </c>
      <c r="P315" s="55" t="str">
        <f t="shared" si="1455"/>
        <v/>
      </c>
      <c r="Q315" s="55" t="str">
        <f t="shared" si="1455"/>
        <v/>
      </c>
      <c r="R315" s="55" t="str">
        <f t="shared" si="1455"/>
        <v/>
      </c>
      <c r="S315" s="55" t="str">
        <f t="shared" si="1455"/>
        <v/>
      </c>
      <c r="T315" s="55" t="str">
        <f t="shared" si="1455"/>
        <v/>
      </c>
      <c r="U315" s="55" t="str">
        <f t="shared" si="1455"/>
        <v/>
      </c>
      <c r="V315" s="55" t="str">
        <f t="shared" si="1455"/>
        <v/>
      </c>
      <c r="W315" s="55" t="str">
        <f t="shared" si="1455"/>
        <v/>
      </c>
      <c r="X315" s="55" t="str">
        <f t="shared" si="1455"/>
        <v/>
      </c>
      <c r="Y315" s="55" t="str">
        <f t="shared" si="1455"/>
        <v/>
      </c>
      <c r="Z315" s="55" t="str">
        <f t="shared" si="1455"/>
        <v/>
      </c>
      <c r="AA315" s="55" t="str">
        <f t="shared" si="1455"/>
        <v/>
      </c>
      <c r="AB315" s="55" t="str">
        <f t="shared" si="1455"/>
        <v/>
      </c>
      <c r="AC315" s="55" t="str">
        <f t="shared" si="1455"/>
        <v/>
      </c>
      <c r="AD315" s="55" t="str">
        <f t="shared" si="1455"/>
        <v/>
      </c>
      <c r="AE315" s="55" t="str">
        <f t="shared" si="1455"/>
        <v/>
      </c>
      <c r="AF315" s="55" t="str">
        <f t="shared" si="1455"/>
        <v/>
      </c>
      <c r="AG315" s="55" t="str">
        <f t="shared" si="1455"/>
        <v/>
      </c>
      <c r="AH315" s="55" t="str">
        <f t="shared" si="1455"/>
        <v/>
      </c>
      <c r="AI315" s="55" t="str">
        <f t="shared" si="1455"/>
        <v/>
      </c>
      <c r="AJ315" s="55" t="str">
        <f t="shared" si="1455"/>
        <v/>
      </c>
      <c r="AK315" s="55" t="str">
        <f t="shared" si="1455"/>
        <v/>
      </c>
      <c r="AL315" s="55" t="str">
        <f t="shared" si="1455"/>
        <v/>
      </c>
      <c r="AM315" s="55" t="str">
        <f t="shared" si="1455"/>
        <v/>
      </c>
      <c r="AN315" s="55" t="str">
        <f t="shared" si="1455"/>
        <v/>
      </c>
      <c r="AO315" s="55" t="str">
        <f t="shared" si="1455"/>
        <v/>
      </c>
      <c r="AP315" s="55" t="str">
        <f t="shared" si="1455"/>
        <v/>
      </c>
      <c r="AQ315" s="55" t="str">
        <f t="shared" si="1455"/>
        <v/>
      </c>
      <c r="AR315" s="55" t="str">
        <f t="shared" si="1455"/>
        <v/>
      </c>
      <c r="AS315" s="55" t="str">
        <f t="shared" si="1455"/>
        <v/>
      </c>
      <c r="AT315" s="55" t="str">
        <f t="shared" si="1455"/>
        <v/>
      </c>
      <c r="AU315" s="55" t="str">
        <f t="shared" si="1455"/>
        <v/>
      </c>
      <c r="AV315" s="55" t="str">
        <f t="shared" si="1455"/>
        <v/>
      </c>
      <c r="AW315" s="55" t="str">
        <f t="shared" si="1455"/>
        <v/>
      </c>
      <c r="AX315" s="55" t="str">
        <f t="shared" si="1455"/>
        <v/>
      </c>
      <c r="AY315" s="55" t="str">
        <f t="shared" si="1455"/>
        <v/>
      </c>
      <c r="AZ315" s="55" t="str">
        <f t="shared" si="1455"/>
        <v/>
      </c>
      <c r="BA315" s="55" t="str">
        <f t="shared" si="1455"/>
        <v/>
      </c>
      <c r="BB315" s="55" t="str">
        <f t="shared" si="1455"/>
        <v/>
      </c>
      <c r="BC315" s="55" t="str">
        <f t="shared" si="1455"/>
        <v/>
      </c>
      <c r="BD315" s="55" t="str">
        <f t="shared" si="1455"/>
        <v/>
      </c>
      <c r="BE315" s="55" t="str">
        <f t="shared" si="1455"/>
        <v/>
      </c>
      <c r="BF315" s="55" t="str">
        <f t="shared" si="1455"/>
        <v/>
      </c>
      <c r="BG315" s="55" t="str">
        <f t="shared" si="1455"/>
        <v/>
      </c>
      <c r="BH315" s="55" t="str">
        <f t="shared" si="1455"/>
        <v/>
      </c>
      <c r="BI315" s="55" t="str">
        <f t="shared" si="1455"/>
        <v/>
      </c>
      <c r="BJ315" s="55" t="str">
        <f t="shared" si="1455"/>
        <v/>
      </c>
      <c r="BK315" s="55" t="str">
        <f t="shared" si="1455"/>
        <v/>
      </c>
      <c r="BL315" s="55" t="str">
        <f t="shared" si="1455"/>
        <v/>
      </c>
      <c r="BM315" s="55" t="str">
        <f t="shared" si="1455"/>
        <v/>
      </c>
      <c r="BN315" s="55" t="str">
        <f t="shared" si="1455"/>
        <v/>
      </c>
      <c r="BO315" s="55" t="str">
        <f t="shared" si="1455"/>
        <v/>
      </c>
      <c r="BP315" s="55" t="str">
        <f t="shared" si="1455"/>
        <v/>
      </c>
      <c r="BQ315" s="55" t="str">
        <f t="shared" si="1455"/>
        <v/>
      </c>
      <c r="BR315" s="55" t="str">
        <f t="shared" si="1455"/>
        <v/>
      </c>
      <c r="BS315" s="55" t="str">
        <f t="shared" si="1455"/>
        <v/>
      </c>
      <c r="BT315" s="55" t="str">
        <f t="shared" si="1455"/>
        <v/>
      </c>
      <c r="BU315" s="55" t="str">
        <f t="shared" si="1455"/>
        <v/>
      </c>
      <c r="BV315" s="55" t="str">
        <f t="shared" si="1455"/>
        <v/>
      </c>
      <c r="BW315" s="55" t="str">
        <f t="shared" ref="BW315:CO315" si="1456">IFERROR(IF($Y$2="DAILY",BV315+1,""),"")</f>
        <v/>
      </c>
      <c r="BX315" s="55" t="str">
        <f t="shared" si="1456"/>
        <v/>
      </c>
      <c r="BY315" s="55" t="str">
        <f t="shared" si="1456"/>
        <v/>
      </c>
      <c r="BZ315" s="55" t="str">
        <f t="shared" si="1456"/>
        <v/>
      </c>
      <c r="CA315" s="55" t="str">
        <f t="shared" si="1456"/>
        <v/>
      </c>
      <c r="CB315" s="55" t="str">
        <f t="shared" si="1456"/>
        <v/>
      </c>
      <c r="CC315" s="55" t="str">
        <f t="shared" si="1456"/>
        <v/>
      </c>
      <c r="CD315" s="55" t="str">
        <f t="shared" si="1456"/>
        <v/>
      </c>
      <c r="CE315" s="55" t="str">
        <f t="shared" si="1456"/>
        <v/>
      </c>
      <c r="CF315" s="55" t="str">
        <f t="shared" si="1456"/>
        <v/>
      </c>
      <c r="CG315" s="55" t="str">
        <f t="shared" si="1456"/>
        <v/>
      </c>
      <c r="CH315" s="55" t="str">
        <f t="shared" si="1456"/>
        <v/>
      </c>
      <c r="CI315" s="55" t="str">
        <f t="shared" si="1456"/>
        <v/>
      </c>
      <c r="CJ315" s="55" t="str">
        <f t="shared" si="1456"/>
        <v/>
      </c>
      <c r="CK315" s="55" t="str">
        <f t="shared" si="1456"/>
        <v/>
      </c>
      <c r="CL315" s="55" t="str">
        <f t="shared" si="1456"/>
        <v/>
      </c>
      <c r="CM315" s="55" t="str">
        <f t="shared" si="1456"/>
        <v/>
      </c>
      <c r="CN315" s="55" t="str">
        <f t="shared" si="1456"/>
        <v/>
      </c>
      <c r="CO315" s="55" t="str">
        <f t="shared" si="1456"/>
        <v/>
      </c>
      <c r="CP315" s="56" t="str">
        <f>IFERROR(IF($Y$2="DAILY",DATE(B315,1,1)-WEEKDAY(DATE(B315,1,1))+13*7,DATE(CR315,1,1)-WEEKDAY(DATE(CR315,1,1))+13*7),"")</f>
        <v/>
      </c>
      <c r="CQ315" s="3"/>
      <c r="CR315" s="3" t="str">
        <f>B71</f>
        <v/>
      </c>
    </row>
    <row r="316" spans="1:96" ht="21" customHeight="1" x14ac:dyDescent="0.25">
      <c r="A316" s="48"/>
      <c r="B316" s="61"/>
      <c r="C316" s="57">
        <f t="shared" ref="C316" si="1457">IF($Y$2="DAILY",2,"")</f>
        <v>2</v>
      </c>
      <c r="D316" s="54" t="str">
        <f t="shared" ref="D316:D318" si="1458">IFERROR(IF($Y$2="DAILY",CP315+1,""),"")</f>
        <v/>
      </c>
      <c r="E316" s="55" t="str">
        <f t="shared" ref="E316:BP316" si="1459">IFERROR(IF($Y$2="DAILY",D316+1,""),"")</f>
        <v/>
      </c>
      <c r="F316" s="55" t="str">
        <f t="shared" si="1459"/>
        <v/>
      </c>
      <c r="G316" s="55" t="str">
        <f t="shared" si="1459"/>
        <v/>
      </c>
      <c r="H316" s="55" t="str">
        <f t="shared" si="1459"/>
        <v/>
      </c>
      <c r="I316" s="55" t="str">
        <f t="shared" si="1459"/>
        <v/>
      </c>
      <c r="J316" s="55" t="str">
        <f t="shared" si="1459"/>
        <v/>
      </c>
      <c r="K316" s="55" t="str">
        <f t="shared" si="1459"/>
        <v/>
      </c>
      <c r="L316" s="55" t="str">
        <f t="shared" si="1459"/>
        <v/>
      </c>
      <c r="M316" s="55" t="str">
        <f t="shared" si="1459"/>
        <v/>
      </c>
      <c r="N316" s="55" t="str">
        <f t="shared" si="1459"/>
        <v/>
      </c>
      <c r="O316" s="55" t="str">
        <f t="shared" si="1459"/>
        <v/>
      </c>
      <c r="P316" s="55" t="str">
        <f t="shared" si="1459"/>
        <v/>
      </c>
      <c r="Q316" s="55" t="str">
        <f t="shared" si="1459"/>
        <v/>
      </c>
      <c r="R316" s="55" t="str">
        <f t="shared" si="1459"/>
        <v/>
      </c>
      <c r="S316" s="55" t="str">
        <f t="shared" si="1459"/>
        <v/>
      </c>
      <c r="T316" s="55" t="str">
        <f t="shared" si="1459"/>
        <v/>
      </c>
      <c r="U316" s="55" t="str">
        <f t="shared" si="1459"/>
        <v/>
      </c>
      <c r="V316" s="55" t="str">
        <f t="shared" si="1459"/>
        <v/>
      </c>
      <c r="W316" s="55" t="str">
        <f t="shared" si="1459"/>
        <v/>
      </c>
      <c r="X316" s="55" t="str">
        <f t="shared" si="1459"/>
        <v/>
      </c>
      <c r="Y316" s="55" t="str">
        <f t="shared" si="1459"/>
        <v/>
      </c>
      <c r="Z316" s="55" t="str">
        <f t="shared" si="1459"/>
        <v/>
      </c>
      <c r="AA316" s="55" t="str">
        <f t="shared" si="1459"/>
        <v/>
      </c>
      <c r="AB316" s="55" t="str">
        <f t="shared" si="1459"/>
        <v/>
      </c>
      <c r="AC316" s="55" t="str">
        <f t="shared" si="1459"/>
        <v/>
      </c>
      <c r="AD316" s="55" t="str">
        <f t="shared" si="1459"/>
        <v/>
      </c>
      <c r="AE316" s="55" t="str">
        <f t="shared" si="1459"/>
        <v/>
      </c>
      <c r="AF316" s="55" t="str">
        <f t="shared" si="1459"/>
        <v/>
      </c>
      <c r="AG316" s="55" t="str">
        <f t="shared" si="1459"/>
        <v/>
      </c>
      <c r="AH316" s="55" t="str">
        <f t="shared" si="1459"/>
        <v/>
      </c>
      <c r="AI316" s="55" t="str">
        <f t="shared" si="1459"/>
        <v/>
      </c>
      <c r="AJ316" s="55" t="str">
        <f t="shared" si="1459"/>
        <v/>
      </c>
      <c r="AK316" s="55" t="str">
        <f t="shared" si="1459"/>
        <v/>
      </c>
      <c r="AL316" s="55" t="str">
        <f t="shared" si="1459"/>
        <v/>
      </c>
      <c r="AM316" s="55" t="str">
        <f t="shared" si="1459"/>
        <v/>
      </c>
      <c r="AN316" s="55" t="str">
        <f t="shared" si="1459"/>
        <v/>
      </c>
      <c r="AO316" s="55" t="str">
        <f t="shared" si="1459"/>
        <v/>
      </c>
      <c r="AP316" s="55" t="str">
        <f t="shared" si="1459"/>
        <v/>
      </c>
      <c r="AQ316" s="55" t="str">
        <f t="shared" si="1459"/>
        <v/>
      </c>
      <c r="AR316" s="55" t="str">
        <f t="shared" si="1459"/>
        <v/>
      </c>
      <c r="AS316" s="55" t="str">
        <f t="shared" si="1459"/>
        <v/>
      </c>
      <c r="AT316" s="55" t="str">
        <f t="shared" si="1459"/>
        <v/>
      </c>
      <c r="AU316" s="55" t="str">
        <f t="shared" si="1459"/>
        <v/>
      </c>
      <c r="AV316" s="55" t="str">
        <f t="shared" si="1459"/>
        <v/>
      </c>
      <c r="AW316" s="55" t="str">
        <f t="shared" si="1459"/>
        <v/>
      </c>
      <c r="AX316" s="55" t="str">
        <f t="shared" si="1459"/>
        <v/>
      </c>
      <c r="AY316" s="55" t="str">
        <f t="shared" si="1459"/>
        <v/>
      </c>
      <c r="AZ316" s="55" t="str">
        <f t="shared" si="1459"/>
        <v/>
      </c>
      <c r="BA316" s="55" t="str">
        <f t="shared" si="1459"/>
        <v/>
      </c>
      <c r="BB316" s="55" t="str">
        <f t="shared" si="1459"/>
        <v/>
      </c>
      <c r="BC316" s="55" t="str">
        <f t="shared" si="1459"/>
        <v/>
      </c>
      <c r="BD316" s="55" t="str">
        <f t="shared" si="1459"/>
        <v/>
      </c>
      <c r="BE316" s="55" t="str">
        <f t="shared" si="1459"/>
        <v/>
      </c>
      <c r="BF316" s="55" t="str">
        <f t="shared" si="1459"/>
        <v/>
      </c>
      <c r="BG316" s="55" t="str">
        <f t="shared" si="1459"/>
        <v/>
      </c>
      <c r="BH316" s="55" t="str">
        <f t="shared" si="1459"/>
        <v/>
      </c>
      <c r="BI316" s="55" t="str">
        <f t="shared" si="1459"/>
        <v/>
      </c>
      <c r="BJ316" s="55" t="str">
        <f t="shared" si="1459"/>
        <v/>
      </c>
      <c r="BK316" s="55" t="str">
        <f t="shared" si="1459"/>
        <v/>
      </c>
      <c r="BL316" s="55" t="str">
        <f t="shared" si="1459"/>
        <v/>
      </c>
      <c r="BM316" s="55" t="str">
        <f t="shared" si="1459"/>
        <v/>
      </c>
      <c r="BN316" s="55" t="str">
        <f t="shared" si="1459"/>
        <v/>
      </c>
      <c r="BO316" s="55" t="str">
        <f t="shared" si="1459"/>
        <v/>
      </c>
      <c r="BP316" s="55" t="str">
        <f t="shared" si="1459"/>
        <v/>
      </c>
      <c r="BQ316" s="55" t="str">
        <f t="shared" ref="BQ316:CO316" si="1460">IFERROR(IF($Y$2="DAILY",BP316+1,""),"")</f>
        <v/>
      </c>
      <c r="BR316" s="55" t="str">
        <f t="shared" si="1460"/>
        <v/>
      </c>
      <c r="BS316" s="55" t="str">
        <f t="shared" si="1460"/>
        <v/>
      </c>
      <c r="BT316" s="55" t="str">
        <f t="shared" si="1460"/>
        <v/>
      </c>
      <c r="BU316" s="55" t="str">
        <f t="shared" si="1460"/>
        <v/>
      </c>
      <c r="BV316" s="55" t="str">
        <f t="shared" si="1460"/>
        <v/>
      </c>
      <c r="BW316" s="55" t="str">
        <f t="shared" si="1460"/>
        <v/>
      </c>
      <c r="BX316" s="55" t="str">
        <f t="shared" si="1460"/>
        <v/>
      </c>
      <c r="BY316" s="55" t="str">
        <f t="shared" si="1460"/>
        <v/>
      </c>
      <c r="BZ316" s="55" t="str">
        <f t="shared" si="1460"/>
        <v/>
      </c>
      <c r="CA316" s="55" t="str">
        <f t="shared" si="1460"/>
        <v/>
      </c>
      <c r="CB316" s="55" t="str">
        <f t="shared" si="1460"/>
        <v/>
      </c>
      <c r="CC316" s="55" t="str">
        <f t="shared" si="1460"/>
        <v/>
      </c>
      <c r="CD316" s="55" t="str">
        <f t="shared" si="1460"/>
        <v/>
      </c>
      <c r="CE316" s="55" t="str">
        <f t="shared" si="1460"/>
        <v/>
      </c>
      <c r="CF316" s="55" t="str">
        <f t="shared" si="1460"/>
        <v/>
      </c>
      <c r="CG316" s="55" t="str">
        <f t="shared" si="1460"/>
        <v/>
      </c>
      <c r="CH316" s="55" t="str">
        <f t="shared" si="1460"/>
        <v/>
      </c>
      <c r="CI316" s="55" t="str">
        <f t="shared" si="1460"/>
        <v/>
      </c>
      <c r="CJ316" s="55" t="str">
        <f t="shared" si="1460"/>
        <v/>
      </c>
      <c r="CK316" s="55" t="str">
        <f t="shared" si="1460"/>
        <v/>
      </c>
      <c r="CL316" s="55" t="str">
        <f t="shared" si="1460"/>
        <v/>
      </c>
      <c r="CM316" s="55" t="str">
        <f t="shared" si="1460"/>
        <v/>
      </c>
      <c r="CN316" s="55" t="str">
        <f t="shared" si="1460"/>
        <v/>
      </c>
      <c r="CO316" s="55" t="str">
        <f t="shared" si="1460"/>
        <v/>
      </c>
      <c r="CP316" s="56" t="str">
        <f>IFERROR(IF($Y$2="DAILY",DATE(B315,1,1)-WEEKDAY(DATE(B315,1,1))+26*7,DATE(CR316,1,1)-WEEKDAY(DATE(CR316,1,1))+26*7),"")</f>
        <v/>
      </c>
      <c r="CQ316" s="3"/>
      <c r="CR316" s="3" t="str">
        <f>B71</f>
        <v/>
      </c>
    </row>
    <row r="317" spans="1:96" ht="21" customHeight="1" x14ac:dyDescent="0.25">
      <c r="A317" s="48"/>
      <c r="B317" s="49"/>
      <c r="C317" s="57">
        <f t="shared" ref="C317" si="1461">IF($Y$2="DAILY",3,"")</f>
        <v>3</v>
      </c>
      <c r="D317" s="54" t="str">
        <f t="shared" si="1458"/>
        <v/>
      </c>
      <c r="E317" s="55" t="str">
        <f t="shared" ref="E317:BP317" si="1462">IFERROR(IF($Y$2="DAILY",D317+1,""),"")</f>
        <v/>
      </c>
      <c r="F317" s="55" t="str">
        <f t="shared" si="1462"/>
        <v/>
      </c>
      <c r="G317" s="55" t="str">
        <f t="shared" si="1462"/>
        <v/>
      </c>
      <c r="H317" s="55" t="str">
        <f t="shared" si="1462"/>
        <v/>
      </c>
      <c r="I317" s="55" t="str">
        <f t="shared" si="1462"/>
        <v/>
      </c>
      <c r="J317" s="55" t="str">
        <f t="shared" si="1462"/>
        <v/>
      </c>
      <c r="K317" s="55" t="str">
        <f t="shared" si="1462"/>
        <v/>
      </c>
      <c r="L317" s="55" t="str">
        <f t="shared" si="1462"/>
        <v/>
      </c>
      <c r="M317" s="55" t="str">
        <f t="shared" si="1462"/>
        <v/>
      </c>
      <c r="N317" s="55" t="str">
        <f t="shared" si="1462"/>
        <v/>
      </c>
      <c r="O317" s="55" t="str">
        <f t="shared" si="1462"/>
        <v/>
      </c>
      <c r="P317" s="55" t="str">
        <f t="shared" si="1462"/>
        <v/>
      </c>
      <c r="Q317" s="55" t="str">
        <f t="shared" si="1462"/>
        <v/>
      </c>
      <c r="R317" s="55" t="str">
        <f t="shared" si="1462"/>
        <v/>
      </c>
      <c r="S317" s="55" t="str">
        <f t="shared" si="1462"/>
        <v/>
      </c>
      <c r="T317" s="55" t="str">
        <f t="shared" si="1462"/>
        <v/>
      </c>
      <c r="U317" s="55" t="str">
        <f t="shared" si="1462"/>
        <v/>
      </c>
      <c r="V317" s="55" t="str">
        <f t="shared" si="1462"/>
        <v/>
      </c>
      <c r="W317" s="55" t="str">
        <f t="shared" si="1462"/>
        <v/>
      </c>
      <c r="X317" s="55" t="str">
        <f t="shared" si="1462"/>
        <v/>
      </c>
      <c r="Y317" s="55" t="str">
        <f t="shared" si="1462"/>
        <v/>
      </c>
      <c r="Z317" s="55" t="str">
        <f t="shared" si="1462"/>
        <v/>
      </c>
      <c r="AA317" s="55" t="str">
        <f t="shared" si="1462"/>
        <v/>
      </c>
      <c r="AB317" s="55" t="str">
        <f t="shared" si="1462"/>
        <v/>
      </c>
      <c r="AC317" s="55" t="str">
        <f t="shared" si="1462"/>
        <v/>
      </c>
      <c r="AD317" s="55" t="str">
        <f t="shared" si="1462"/>
        <v/>
      </c>
      <c r="AE317" s="55" t="str">
        <f t="shared" si="1462"/>
        <v/>
      </c>
      <c r="AF317" s="55" t="str">
        <f t="shared" si="1462"/>
        <v/>
      </c>
      <c r="AG317" s="55" t="str">
        <f t="shared" si="1462"/>
        <v/>
      </c>
      <c r="AH317" s="55" t="str">
        <f t="shared" si="1462"/>
        <v/>
      </c>
      <c r="AI317" s="55" t="str">
        <f t="shared" si="1462"/>
        <v/>
      </c>
      <c r="AJ317" s="55" t="str">
        <f t="shared" si="1462"/>
        <v/>
      </c>
      <c r="AK317" s="55" t="str">
        <f t="shared" si="1462"/>
        <v/>
      </c>
      <c r="AL317" s="55" t="str">
        <f t="shared" si="1462"/>
        <v/>
      </c>
      <c r="AM317" s="55" t="str">
        <f t="shared" si="1462"/>
        <v/>
      </c>
      <c r="AN317" s="55" t="str">
        <f t="shared" si="1462"/>
        <v/>
      </c>
      <c r="AO317" s="55" t="str">
        <f t="shared" si="1462"/>
        <v/>
      </c>
      <c r="AP317" s="55" t="str">
        <f t="shared" si="1462"/>
        <v/>
      </c>
      <c r="AQ317" s="55" t="str">
        <f t="shared" si="1462"/>
        <v/>
      </c>
      <c r="AR317" s="55" t="str">
        <f t="shared" si="1462"/>
        <v/>
      </c>
      <c r="AS317" s="55" t="str">
        <f t="shared" si="1462"/>
        <v/>
      </c>
      <c r="AT317" s="55" t="str">
        <f t="shared" si="1462"/>
        <v/>
      </c>
      <c r="AU317" s="55" t="str">
        <f t="shared" si="1462"/>
        <v/>
      </c>
      <c r="AV317" s="55" t="str">
        <f t="shared" si="1462"/>
        <v/>
      </c>
      <c r="AW317" s="55" t="str">
        <f t="shared" si="1462"/>
        <v/>
      </c>
      <c r="AX317" s="55" t="str">
        <f t="shared" si="1462"/>
        <v/>
      </c>
      <c r="AY317" s="55" t="str">
        <f t="shared" si="1462"/>
        <v/>
      </c>
      <c r="AZ317" s="55" t="str">
        <f t="shared" si="1462"/>
        <v/>
      </c>
      <c r="BA317" s="55" t="str">
        <f t="shared" si="1462"/>
        <v/>
      </c>
      <c r="BB317" s="55" t="str">
        <f t="shared" si="1462"/>
        <v/>
      </c>
      <c r="BC317" s="55" t="str">
        <f t="shared" si="1462"/>
        <v/>
      </c>
      <c r="BD317" s="55" t="str">
        <f t="shared" si="1462"/>
        <v/>
      </c>
      <c r="BE317" s="55" t="str">
        <f t="shared" si="1462"/>
        <v/>
      </c>
      <c r="BF317" s="55" t="str">
        <f t="shared" si="1462"/>
        <v/>
      </c>
      <c r="BG317" s="55" t="str">
        <f t="shared" si="1462"/>
        <v/>
      </c>
      <c r="BH317" s="55" t="str">
        <f t="shared" si="1462"/>
        <v/>
      </c>
      <c r="BI317" s="55" t="str">
        <f t="shared" si="1462"/>
        <v/>
      </c>
      <c r="BJ317" s="55" t="str">
        <f t="shared" si="1462"/>
        <v/>
      </c>
      <c r="BK317" s="55" t="str">
        <f t="shared" si="1462"/>
        <v/>
      </c>
      <c r="BL317" s="55" t="str">
        <f t="shared" si="1462"/>
        <v/>
      </c>
      <c r="BM317" s="55" t="str">
        <f t="shared" si="1462"/>
        <v/>
      </c>
      <c r="BN317" s="55" t="str">
        <f t="shared" si="1462"/>
        <v/>
      </c>
      <c r="BO317" s="55" t="str">
        <f t="shared" si="1462"/>
        <v/>
      </c>
      <c r="BP317" s="55" t="str">
        <f t="shared" si="1462"/>
        <v/>
      </c>
      <c r="BQ317" s="55" t="str">
        <f t="shared" ref="BQ317:CO317" si="1463">IFERROR(IF($Y$2="DAILY",BP317+1,""),"")</f>
        <v/>
      </c>
      <c r="BR317" s="55" t="str">
        <f t="shared" si="1463"/>
        <v/>
      </c>
      <c r="BS317" s="55" t="str">
        <f t="shared" si="1463"/>
        <v/>
      </c>
      <c r="BT317" s="55" t="str">
        <f t="shared" si="1463"/>
        <v/>
      </c>
      <c r="BU317" s="55" t="str">
        <f t="shared" si="1463"/>
        <v/>
      </c>
      <c r="BV317" s="55" t="str">
        <f t="shared" si="1463"/>
        <v/>
      </c>
      <c r="BW317" s="55" t="str">
        <f t="shared" si="1463"/>
        <v/>
      </c>
      <c r="BX317" s="55" t="str">
        <f t="shared" si="1463"/>
        <v/>
      </c>
      <c r="BY317" s="55" t="str">
        <f t="shared" si="1463"/>
        <v/>
      </c>
      <c r="BZ317" s="55" t="str">
        <f t="shared" si="1463"/>
        <v/>
      </c>
      <c r="CA317" s="55" t="str">
        <f t="shared" si="1463"/>
        <v/>
      </c>
      <c r="CB317" s="55" t="str">
        <f t="shared" si="1463"/>
        <v/>
      </c>
      <c r="CC317" s="55" t="str">
        <f t="shared" si="1463"/>
        <v/>
      </c>
      <c r="CD317" s="55" t="str">
        <f t="shared" si="1463"/>
        <v/>
      </c>
      <c r="CE317" s="55" t="str">
        <f t="shared" si="1463"/>
        <v/>
      </c>
      <c r="CF317" s="55" t="str">
        <f t="shared" si="1463"/>
        <v/>
      </c>
      <c r="CG317" s="55" t="str">
        <f t="shared" si="1463"/>
        <v/>
      </c>
      <c r="CH317" s="55" t="str">
        <f t="shared" si="1463"/>
        <v/>
      </c>
      <c r="CI317" s="55" t="str">
        <f t="shared" si="1463"/>
        <v/>
      </c>
      <c r="CJ317" s="55" t="str">
        <f t="shared" si="1463"/>
        <v/>
      </c>
      <c r="CK317" s="55" t="str">
        <f t="shared" si="1463"/>
        <v/>
      </c>
      <c r="CL317" s="55" t="str">
        <f t="shared" si="1463"/>
        <v/>
      </c>
      <c r="CM317" s="55" t="str">
        <f t="shared" si="1463"/>
        <v/>
      </c>
      <c r="CN317" s="55" t="str">
        <f t="shared" si="1463"/>
        <v/>
      </c>
      <c r="CO317" s="55" t="str">
        <f t="shared" si="1463"/>
        <v/>
      </c>
      <c r="CP317" s="56" t="str">
        <f>IFERROR(IF($Y$2="DAILY",DATE(B315,1,1)-WEEKDAY(DATE(B315,1,1))+39*7,DATE(CR317,1,1)-WEEKDAY(DATE(CR317,1,1))+39*7),"")</f>
        <v/>
      </c>
      <c r="CQ317" s="3"/>
      <c r="CR317" s="3" t="str">
        <f>B71</f>
        <v/>
      </c>
    </row>
    <row r="318" spans="1:96" ht="21" customHeight="1" x14ac:dyDescent="0.25">
      <c r="A318" s="48"/>
      <c r="B318" s="49"/>
      <c r="C318" s="57">
        <f t="shared" ref="C318" si="1464">IF($Y$2="DAILY",4,"")</f>
        <v>4</v>
      </c>
      <c r="D318" s="54" t="str">
        <f t="shared" si="1458"/>
        <v/>
      </c>
      <c r="E318" s="55" t="str">
        <f t="shared" ref="E318:BP318" si="1465">IFERROR(IF($Y$2="DAILY",D318+1,""),"")</f>
        <v/>
      </c>
      <c r="F318" s="55" t="str">
        <f t="shared" si="1465"/>
        <v/>
      </c>
      <c r="G318" s="55" t="str">
        <f t="shared" si="1465"/>
        <v/>
      </c>
      <c r="H318" s="55" t="str">
        <f t="shared" si="1465"/>
        <v/>
      </c>
      <c r="I318" s="55" t="str">
        <f t="shared" si="1465"/>
        <v/>
      </c>
      <c r="J318" s="55" t="str">
        <f t="shared" si="1465"/>
        <v/>
      </c>
      <c r="K318" s="55" t="str">
        <f t="shared" si="1465"/>
        <v/>
      </c>
      <c r="L318" s="55" t="str">
        <f t="shared" si="1465"/>
        <v/>
      </c>
      <c r="M318" s="55" t="str">
        <f t="shared" si="1465"/>
        <v/>
      </c>
      <c r="N318" s="55" t="str">
        <f t="shared" si="1465"/>
        <v/>
      </c>
      <c r="O318" s="55" t="str">
        <f t="shared" si="1465"/>
        <v/>
      </c>
      <c r="P318" s="55" t="str">
        <f t="shared" si="1465"/>
        <v/>
      </c>
      <c r="Q318" s="55" t="str">
        <f t="shared" si="1465"/>
        <v/>
      </c>
      <c r="R318" s="55" t="str">
        <f t="shared" si="1465"/>
        <v/>
      </c>
      <c r="S318" s="55" t="str">
        <f t="shared" si="1465"/>
        <v/>
      </c>
      <c r="T318" s="55" t="str">
        <f t="shared" si="1465"/>
        <v/>
      </c>
      <c r="U318" s="55" t="str">
        <f t="shared" si="1465"/>
        <v/>
      </c>
      <c r="V318" s="55" t="str">
        <f t="shared" si="1465"/>
        <v/>
      </c>
      <c r="W318" s="55" t="str">
        <f t="shared" si="1465"/>
        <v/>
      </c>
      <c r="X318" s="55" t="str">
        <f t="shared" si="1465"/>
        <v/>
      </c>
      <c r="Y318" s="55" t="str">
        <f t="shared" si="1465"/>
        <v/>
      </c>
      <c r="Z318" s="55" t="str">
        <f t="shared" si="1465"/>
        <v/>
      </c>
      <c r="AA318" s="55" t="str">
        <f t="shared" si="1465"/>
        <v/>
      </c>
      <c r="AB318" s="55" t="str">
        <f t="shared" si="1465"/>
        <v/>
      </c>
      <c r="AC318" s="55" t="str">
        <f t="shared" si="1465"/>
        <v/>
      </c>
      <c r="AD318" s="55" t="str">
        <f t="shared" si="1465"/>
        <v/>
      </c>
      <c r="AE318" s="55" t="str">
        <f t="shared" si="1465"/>
        <v/>
      </c>
      <c r="AF318" s="55" t="str">
        <f t="shared" si="1465"/>
        <v/>
      </c>
      <c r="AG318" s="55" t="str">
        <f t="shared" si="1465"/>
        <v/>
      </c>
      <c r="AH318" s="55" t="str">
        <f t="shared" si="1465"/>
        <v/>
      </c>
      <c r="AI318" s="55" t="str">
        <f t="shared" si="1465"/>
        <v/>
      </c>
      <c r="AJ318" s="55" t="str">
        <f t="shared" si="1465"/>
        <v/>
      </c>
      <c r="AK318" s="55" t="str">
        <f t="shared" si="1465"/>
        <v/>
      </c>
      <c r="AL318" s="55" t="str">
        <f t="shared" si="1465"/>
        <v/>
      </c>
      <c r="AM318" s="55" t="str">
        <f t="shared" si="1465"/>
        <v/>
      </c>
      <c r="AN318" s="55" t="str">
        <f t="shared" si="1465"/>
        <v/>
      </c>
      <c r="AO318" s="55" t="str">
        <f t="shared" si="1465"/>
        <v/>
      </c>
      <c r="AP318" s="55" t="str">
        <f t="shared" si="1465"/>
        <v/>
      </c>
      <c r="AQ318" s="55" t="str">
        <f t="shared" si="1465"/>
        <v/>
      </c>
      <c r="AR318" s="55" t="str">
        <f t="shared" si="1465"/>
        <v/>
      </c>
      <c r="AS318" s="55" t="str">
        <f t="shared" si="1465"/>
        <v/>
      </c>
      <c r="AT318" s="55" t="str">
        <f t="shared" si="1465"/>
        <v/>
      </c>
      <c r="AU318" s="55" t="str">
        <f t="shared" si="1465"/>
        <v/>
      </c>
      <c r="AV318" s="55" t="str">
        <f t="shared" si="1465"/>
        <v/>
      </c>
      <c r="AW318" s="55" t="str">
        <f t="shared" si="1465"/>
        <v/>
      </c>
      <c r="AX318" s="55" t="str">
        <f t="shared" si="1465"/>
        <v/>
      </c>
      <c r="AY318" s="55" t="str">
        <f t="shared" si="1465"/>
        <v/>
      </c>
      <c r="AZ318" s="55" t="str">
        <f t="shared" si="1465"/>
        <v/>
      </c>
      <c r="BA318" s="55" t="str">
        <f t="shared" si="1465"/>
        <v/>
      </c>
      <c r="BB318" s="55" t="str">
        <f t="shared" si="1465"/>
        <v/>
      </c>
      <c r="BC318" s="55" t="str">
        <f t="shared" si="1465"/>
        <v/>
      </c>
      <c r="BD318" s="55" t="str">
        <f t="shared" si="1465"/>
        <v/>
      </c>
      <c r="BE318" s="55" t="str">
        <f t="shared" si="1465"/>
        <v/>
      </c>
      <c r="BF318" s="55" t="str">
        <f t="shared" si="1465"/>
        <v/>
      </c>
      <c r="BG318" s="55" t="str">
        <f t="shared" si="1465"/>
        <v/>
      </c>
      <c r="BH318" s="55" t="str">
        <f t="shared" si="1465"/>
        <v/>
      </c>
      <c r="BI318" s="55" t="str">
        <f t="shared" si="1465"/>
        <v/>
      </c>
      <c r="BJ318" s="55" t="str">
        <f t="shared" si="1465"/>
        <v/>
      </c>
      <c r="BK318" s="55" t="str">
        <f t="shared" si="1465"/>
        <v/>
      </c>
      <c r="BL318" s="55" t="str">
        <f t="shared" si="1465"/>
        <v/>
      </c>
      <c r="BM318" s="55" t="str">
        <f t="shared" si="1465"/>
        <v/>
      </c>
      <c r="BN318" s="55" t="str">
        <f t="shared" si="1465"/>
        <v/>
      </c>
      <c r="BO318" s="55" t="str">
        <f t="shared" si="1465"/>
        <v/>
      </c>
      <c r="BP318" s="55" t="str">
        <f t="shared" si="1465"/>
        <v/>
      </c>
      <c r="BQ318" s="55" t="str">
        <f t="shared" ref="BQ318:CO318" si="1466">IFERROR(IF($Y$2="DAILY",BP318+1,""),"")</f>
        <v/>
      </c>
      <c r="BR318" s="55" t="str">
        <f t="shared" si="1466"/>
        <v/>
      </c>
      <c r="BS318" s="55" t="str">
        <f t="shared" si="1466"/>
        <v/>
      </c>
      <c r="BT318" s="55" t="str">
        <f t="shared" si="1466"/>
        <v/>
      </c>
      <c r="BU318" s="55" t="str">
        <f t="shared" si="1466"/>
        <v/>
      </c>
      <c r="BV318" s="55" t="str">
        <f t="shared" si="1466"/>
        <v/>
      </c>
      <c r="BW318" s="55" t="str">
        <f t="shared" si="1466"/>
        <v/>
      </c>
      <c r="BX318" s="55" t="str">
        <f t="shared" si="1466"/>
        <v/>
      </c>
      <c r="BY318" s="55" t="str">
        <f t="shared" si="1466"/>
        <v/>
      </c>
      <c r="BZ318" s="55" t="str">
        <f t="shared" si="1466"/>
        <v/>
      </c>
      <c r="CA318" s="55" t="str">
        <f t="shared" si="1466"/>
        <v/>
      </c>
      <c r="CB318" s="55" t="str">
        <f t="shared" si="1466"/>
        <v/>
      </c>
      <c r="CC318" s="55" t="str">
        <f t="shared" si="1466"/>
        <v/>
      </c>
      <c r="CD318" s="55" t="str">
        <f t="shared" si="1466"/>
        <v/>
      </c>
      <c r="CE318" s="55" t="str">
        <f t="shared" si="1466"/>
        <v/>
      </c>
      <c r="CF318" s="55" t="str">
        <f t="shared" si="1466"/>
        <v/>
      </c>
      <c r="CG318" s="55" t="str">
        <f t="shared" si="1466"/>
        <v/>
      </c>
      <c r="CH318" s="55" t="str">
        <f t="shared" si="1466"/>
        <v/>
      </c>
      <c r="CI318" s="55" t="str">
        <f t="shared" si="1466"/>
        <v/>
      </c>
      <c r="CJ318" s="55" t="str">
        <f t="shared" si="1466"/>
        <v/>
      </c>
      <c r="CK318" s="55" t="str">
        <f t="shared" si="1466"/>
        <v/>
      </c>
      <c r="CL318" s="55" t="str">
        <f t="shared" si="1466"/>
        <v/>
      </c>
      <c r="CM318" s="55" t="str">
        <f t="shared" si="1466"/>
        <v/>
      </c>
      <c r="CN318" s="55" t="str">
        <f t="shared" si="1466"/>
        <v/>
      </c>
      <c r="CO318" s="55" t="str">
        <f t="shared" si="1466"/>
        <v/>
      </c>
      <c r="CP318" s="56" t="str">
        <f>IFERROR(IF($Y$2="DAILY",DATE(B315,1,1)-WEEKDAY(DATE(B315,1,1))+52*7,DATE(CR318,1,1)-WEEKDAY(DATE(CR318,1,1))+52*7),"")</f>
        <v/>
      </c>
      <c r="CQ318" s="3"/>
      <c r="CR318" s="3" t="str">
        <f>B71</f>
        <v/>
      </c>
    </row>
    <row r="319" spans="1:96" ht="21" customHeight="1" x14ac:dyDescent="0.25">
      <c r="A319" s="48"/>
      <c r="B319" s="49"/>
      <c r="C319" s="58"/>
      <c r="D319" s="54" t="str">
        <f>IFERROR(IF($Y$2="DAILY",IF(AND(MONTH(DATE(B315,2,29))=2,WEEKDAY(DATE(B315,1,1))=7),DATE(B315,12,24),""),""),"")</f>
        <v/>
      </c>
      <c r="E319" s="55" t="str">
        <f>IFERROR(IF($Y$2="DAILY",IF(AND(MONTH(DATE(B315,2,29))=2,WEEKDAY(DATE(B315,1,1))=7),DATE(B315,12,25),""),""),"")</f>
        <v/>
      </c>
      <c r="F319" s="55" t="str">
        <f>IFERROR(IF($Y$2="DAILY",IF(AND(MONTH(DATE(B315,2,29))=2,WEEKDAY(DATE(B315,1,1))=7),DATE(B315,12,26),""),""),"")</f>
        <v/>
      </c>
      <c r="G319" s="55" t="str">
        <f>IFERROR(IF($Y$2="DAILY",IF(AND(MONTH(DATE(B315,2,29))=2,WEEKDAY(DATE(B315,1,1))=7),DATE(B315,12,27),""),""),"")</f>
        <v/>
      </c>
      <c r="H319" s="55" t="str">
        <f>IFERROR(IF($Y$2="DAILY",IF(AND(MONTH(DATE(B315,2,29))=2,WEEKDAY(DATE(B315,1,1))=7),DATE(B315,12,28),""),""),"")</f>
        <v/>
      </c>
      <c r="I319" s="55" t="str">
        <f>IFERROR(IF($Y$2="DAILY",IF(AND(MONTH(DATE(B315,2,29))=2,WEEKDAY(DATE(B315,1,1))=7),DATE(B315,12,29),""),""),"")</f>
        <v/>
      </c>
      <c r="J319" s="55" t="str">
        <f>IFERROR(IF($Y$2="DAILY",IF(AND(MONTH(DATE(B315,2,29))=2,WEEKDAY(DATE(B315,1,1))=7),DATE(B315,12,30),""),""),"")</f>
        <v/>
      </c>
      <c r="K319" s="55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  <c r="BT319" s="62"/>
      <c r="BU319" s="62"/>
      <c r="BV319" s="62"/>
      <c r="BW319" s="62"/>
      <c r="BX319" s="62"/>
      <c r="BY319" s="62"/>
      <c r="BZ319" s="62"/>
      <c r="CA319" s="62"/>
      <c r="CB319" s="62"/>
      <c r="CC319" s="62"/>
      <c r="CD319" s="62"/>
      <c r="CE319" s="62"/>
      <c r="CF319" s="62"/>
      <c r="CG319" s="62"/>
      <c r="CH319" s="62"/>
      <c r="CI319" s="62"/>
      <c r="CJ319" s="62"/>
      <c r="CK319" s="62"/>
      <c r="CL319" s="62"/>
      <c r="CM319" s="62"/>
      <c r="CN319" s="62"/>
      <c r="CO319" s="62"/>
      <c r="CP319" s="56"/>
      <c r="CQ319" s="3"/>
      <c r="CR319" s="3" t="str">
        <f>B71</f>
        <v/>
      </c>
    </row>
    <row r="320" spans="1:96" ht="21" customHeight="1" x14ac:dyDescent="0.25">
      <c r="A320" s="48" t="str">
        <f>IFERROR(IF($Y$2="DAILY","61-62",""),"")</f>
        <v>61-62</v>
      </c>
      <c r="B320" s="49" t="str">
        <f>IFERROR(IF($Y$2="DAILY",$B$10+62,""),"")</f>
        <v/>
      </c>
      <c r="C320" s="57">
        <f t="shared" ref="C320" si="1467">IF($Y$2="DAILY",1,"")</f>
        <v>1</v>
      </c>
      <c r="D320" s="54" t="str">
        <f>IFERROR(IF($Y$2="DAILY",DATE(B320,1,1)-WEEKDAY(DATE(B320,1,1),1)+1,""),"")</f>
        <v/>
      </c>
      <c r="E320" s="55" t="str">
        <f>IFERROR(IF($Y$2="DAILY",DATE(B320,1,1)-WEEKDAY(DATE(B320,1,1),1)+2,""),"")</f>
        <v/>
      </c>
      <c r="F320" s="55" t="str">
        <f>IFERROR(IF($Y$2="DAILY",DATE(B320,1,1)-WEEKDAY(DATE(B320,1,1),1)+3,""),"")</f>
        <v/>
      </c>
      <c r="G320" s="55" t="str">
        <f>IFERROR(IF($Y$2="DAILY",DATE(B320,1,1)-WEEKDAY(DATE(B320,1,1),1)+4,""),"")</f>
        <v/>
      </c>
      <c r="H320" s="55" t="str">
        <f>IFERROR(IF($Y$2="DAILY",DATE(B320,1,1)-WEEKDAY(DATE(B320,1,1),1)+5,""),"")</f>
        <v/>
      </c>
      <c r="I320" s="55" t="str">
        <f>IFERROR(IF($Y$2="DAILY",DATE(B320,1,1)-WEEKDAY(DATE(B320,1,1),1)+6,""),"")</f>
        <v/>
      </c>
      <c r="J320" s="55" t="str">
        <f>IFERROR(IF($Y$2="DAILY",DATE(B320,1,1)-WEEKDAY(DATE(B320,1,1),1)+7,""),"")</f>
        <v/>
      </c>
      <c r="K320" s="55" t="str">
        <f t="shared" ref="K320:BV320" si="1468">IFERROR(IF($Y$2="DAILY",J320+1,""),"")</f>
        <v/>
      </c>
      <c r="L320" s="55" t="str">
        <f t="shared" si="1468"/>
        <v/>
      </c>
      <c r="M320" s="55" t="str">
        <f t="shared" si="1468"/>
        <v/>
      </c>
      <c r="N320" s="55" t="str">
        <f t="shared" si="1468"/>
        <v/>
      </c>
      <c r="O320" s="55" t="str">
        <f t="shared" si="1468"/>
        <v/>
      </c>
      <c r="P320" s="55" t="str">
        <f t="shared" si="1468"/>
        <v/>
      </c>
      <c r="Q320" s="55" t="str">
        <f t="shared" si="1468"/>
        <v/>
      </c>
      <c r="R320" s="55" t="str">
        <f t="shared" si="1468"/>
        <v/>
      </c>
      <c r="S320" s="55" t="str">
        <f t="shared" si="1468"/>
        <v/>
      </c>
      <c r="T320" s="55" t="str">
        <f t="shared" si="1468"/>
        <v/>
      </c>
      <c r="U320" s="55" t="str">
        <f t="shared" si="1468"/>
        <v/>
      </c>
      <c r="V320" s="55" t="str">
        <f t="shared" si="1468"/>
        <v/>
      </c>
      <c r="W320" s="55" t="str">
        <f t="shared" si="1468"/>
        <v/>
      </c>
      <c r="X320" s="55" t="str">
        <f t="shared" si="1468"/>
        <v/>
      </c>
      <c r="Y320" s="55" t="str">
        <f t="shared" si="1468"/>
        <v/>
      </c>
      <c r="Z320" s="55" t="str">
        <f t="shared" si="1468"/>
        <v/>
      </c>
      <c r="AA320" s="55" t="str">
        <f t="shared" si="1468"/>
        <v/>
      </c>
      <c r="AB320" s="55" t="str">
        <f t="shared" si="1468"/>
        <v/>
      </c>
      <c r="AC320" s="55" t="str">
        <f t="shared" si="1468"/>
        <v/>
      </c>
      <c r="AD320" s="55" t="str">
        <f t="shared" si="1468"/>
        <v/>
      </c>
      <c r="AE320" s="55" t="str">
        <f t="shared" si="1468"/>
        <v/>
      </c>
      <c r="AF320" s="55" t="str">
        <f t="shared" si="1468"/>
        <v/>
      </c>
      <c r="AG320" s="55" t="str">
        <f t="shared" si="1468"/>
        <v/>
      </c>
      <c r="AH320" s="55" t="str">
        <f t="shared" si="1468"/>
        <v/>
      </c>
      <c r="AI320" s="55" t="str">
        <f t="shared" si="1468"/>
        <v/>
      </c>
      <c r="AJ320" s="55" t="str">
        <f t="shared" si="1468"/>
        <v/>
      </c>
      <c r="AK320" s="55" t="str">
        <f t="shared" si="1468"/>
        <v/>
      </c>
      <c r="AL320" s="55" t="str">
        <f t="shared" si="1468"/>
        <v/>
      </c>
      <c r="AM320" s="55" t="str">
        <f t="shared" si="1468"/>
        <v/>
      </c>
      <c r="AN320" s="55" t="str">
        <f t="shared" si="1468"/>
        <v/>
      </c>
      <c r="AO320" s="55" t="str">
        <f t="shared" si="1468"/>
        <v/>
      </c>
      <c r="AP320" s="55" t="str">
        <f t="shared" si="1468"/>
        <v/>
      </c>
      <c r="AQ320" s="55" t="str">
        <f t="shared" si="1468"/>
        <v/>
      </c>
      <c r="AR320" s="55" t="str">
        <f t="shared" si="1468"/>
        <v/>
      </c>
      <c r="AS320" s="55" t="str">
        <f t="shared" si="1468"/>
        <v/>
      </c>
      <c r="AT320" s="55" t="str">
        <f t="shared" si="1468"/>
        <v/>
      </c>
      <c r="AU320" s="55" t="str">
        <f t="shared" si="1468"/>
        <v/>
      </c>
      <c r="AV320" s="55" t="str">
        <f t="shared" si="1468"/>
        <v/>
      </c>
      <c r="AW320" s="55" t="str">
        <f t="shared" si="1468"/>
        <v/>
      </c>
      <c r="AX320" s="55" t="str">
        <f t="shared" si="1468"/>
        <v/>
      </c>
      <c r="AY320" s="55" t="str">
        <f t="shared" si="1468"/>
        <v/>
      </c>
      <c r="AZ320" s="55" t="str">
        <f t="shared" si="1468"/>
        <v/>
      </c>
      <c r="BA320" s="55" t="str">
        <f t="shared" si="1468"/>
        <v/>
      </c>
      <c r="BB320" s="55" t="str">
        <f t="shared" si="1468"/>
        <v/>
      </c>
      <c r="BC320" s="55" t="str">
        <f t="shared" si="1468"/>
        <v/>
      </c>
      <c r="BD320" s="55" t="str">
        <f t="shared" si="1468"/>
        <v/>
      </c>
      <c r="BE320" s="55" t="str">
        <f t="shared" si="1468"/>
        <v/>
      </c>
      <c r="BF320" s="55" t="str">
        <f t="shared" si="1468"/>
        <v/>
      </c>
      <c r="BG320" s="55" t="str">
        <f t="shared" si="1468"/>
        <v/>
      </c>
      <c r="BH320" s="55" t="str">
        <f t="shared" si="1468"/>
        <v/>
      </c>
      <c r="BI320" s="55" t="str">
        <f t="shared" si="1468"/>
        <v/>
      </c>
      <c r="BJ320" s="55" t="str">
        <f t="shared" si="1468"/>
        <v/>
      </c>
      <c r="BK320" s="55" t="str">
        <f t="shared" si="1468"/>
        <v/>
      </c>
      <c r="BL320" s="55" t="str">
        <f t="shared" si="1468"/>
        <v/>
      </c>
      <c r="BM320" s="55" t="str">
        <f t="shared" si="1468"/>
        <v/>
      </c>
      <c r="BN320" s="55" t="str">
        <f t="shared" si="1468"/>
        <v/>
      </c>
      <c r="BO320" s="55" t="str">
        <f t="shared" si="1468"/>
        <v/>
      </c>
      <c r="BP320" s="55" t="str">
        <f t="shared" si="1468"/>
        <v/>
      </c>
      <c r="BQ320" s="55" t="str">
        <f t="shared" si="1468"/>
        <v/>
      </c>
      <c r="BR320" s="55" t="str">
        <f t="shared" si="1468"/>
        <v/>
      </c>
      <c r="BS320" s="55" t="str">
        <f t="shared" si="1468"/>
        <v/>
      </c>
      <c r="BT320" s="55" t="str">
        <f t="shared" si="1468"/>
        <v/>
      </c>
      <c r="BU320" s="55" t="str">
        <f t="shared" si="1468"/>
        <v/>
      </c>
      <c r="BV320" s="55" t="str">
        <f t="shared" si="1468"/>
        <v/>
      </c>
      <c r="BW320" s="55" t="str">
        <f t="shared" ref="BW320:CO320" si="1469">IFERROR(IF($Y$2="DAILY",BV320+1,""),"")</f>
        <v/>
      </c>
      <c r="BX320" s="55" t="str">
        <f t="shared" si="1469"/>
        <v/>
      </c>
      <c r="BY320" s="55" t="str">
        <f t="shared" si="1469"/>
        <v/>
      </c>
      <c r="BZ320" s="55" t="str">
        <f t="shared" si="1469"/>
        <v/>
      </c>
      <c r="CA320" s="55" t="str">
        <f t="shared" si="1469"/>
        <v/>
      </c>
      <c r="CB320" s="55" t="str">
        <f t="shared" si="1469"/>
        <v/>
      </c>
      <c r="CC320" s="55" t="str">
        <f t="shared" si="1469"/>
        <v/>
      </c>
      <c r="CD320" s="55" t="str">
        <f t="shared" si="1469"/>
        <v/>
      </c>
      <c r="CE320" s="55" t="str">
        <f t="shared" si="1469"/>
        <v/>
      </c>
      <c r="CF320" s="55" t="str">
        <f t="shared" si="1469"/>
        <v/>
      </c>
      <c r="CG320" s="55" t="str">
        <f t="shared" si="1469"/>
        <v/>
      </c>
      <c r="CH320" s="55" t="str">
        <f t="shared" si="1469"/>
        <v/>
      </c>
      <c r="CI320" s="55" t="str">
        <f t="shared" si="1469"/>
        <v/>
      </c>
      <c r="CJ320" s="55" t="str">
        <f t="shared" si="1469"/>
        <v/>
      </c>
      <c r="CK320" s="55" t="str">
        <f t="shared" si="1469"/>
        <v/>
      </c>
      <c r="CL320" s="55" t="str">
        <f t="shared" si="1469"/>
        <v/>
      </c>
      <c r="CM320" s="55" t="str">
        <f t="shared" si="1469"/>
        <v/>
      </c>
      <c r="CN320" s="55" t="str">
        <f t="shared" si="1469"/>
        <v/>
      </c>
      <c r="CO320" s="55" t="str">
        <f t="shared" si="1469"/>
        <v/>
      </c>
      <c r="CP320" s="56" t="str">
        <f>IFERROR(IF($Y$2="DAILY",DATE(B320,1,1)-WEEKDAY(DATE(B320,1,1))+13*7,DATE(CR320,1,1)-WEEKDAY(DATE(CR320,1,1))+13*7),"")</f>
        <v/>
      </c>
      <c r="CQ320" s="3"/>
      <c r="CR320" s="3" t="str">
        <f>B72</f>
        <v/>
      </c>
    </row>
    <row r="321" spans="1:96" ht="21" customHeight="1" x14ac:dyDescent="0.25">
      <c r="A321" s="48"/>
      <c r="B321" s="61"/>
      <c r="C321" s="57">
        <f t="shared" ref="C321" si="1470">IF($Y$2="DAILY",2,"")</f>
        <v>2</v>
      </c>
      <c r="D321" s="54" t="str">
        <f t="shared" ref="D321:D323" si="1471">IFERROR(IF($Y$2="DAILY",CP320+1,""),"")</f>
        <v/>
      </c>
      <c r="E321" s="55" t="str">
        <f t="shared" ref="E321:BP321" si="1472">IFERROR(IF($Y$2="DAILY",D321+1,""),"")</f>
        <v/>
      </c>
      <c r="F321" s="55" t="str">
        <f t="shared" si="1472"/>
        <v/>
      </c>
      <c r="G321" s="55" t="str">
        <f t="shared" si="1472"/>
        <v/>
      </c>
      <c r="H321" s="55" t="str">
        <f t="shared" si="1472"/>
        <v/>
      </c>
      <c r="I321" s="55" t="str">
        <f t="shared" si="1472"/>
        <v/>
      </c>
      <c r="J321" s="55" t="str">
        <f t="shared" si="1472"/>
        <v/>
      </c>
      <c r="K321" s="55" t="str">
        <f t="shared" si="1472"/>
        <v/>
      </c>
      <c r="L321" s="55" t="str">
        <f t="shared" si="1472"/>
        <v/>
      </c>
      <c r="M321" s="55" t="str">
        <f t="shared" si="1472"/>
        <v/>
      </c>
      <c r="N321" s="55" t="str">
        <f t="shared" si="1472"/>
        <v/>
      </c>
      <c r="O321" s="55" t="str">
        <f t="shared" si="1472"/>
        <v/>
      </c>
      <c r="P321" s="55" t="str">
        <f t="shared" si="1472"/>
        <v/>
      </c>
      <c r="Q321" s="55" t="str">
        <f t="shared" si="1472"/>
        <v/>
      </c>
      <c r="R321" s="55" t="str">
        <f t="shared" si="1472"/>
        <v/>
      </c>
      <c r="S321" s="55" t="str">
        <f t="shared" si="1472"/>
        <v/>
      </c>
      <c r="T321" s="55" t="str">
        <f t="shared" si="1472"/>
        <v/>
      </c>
      <c r="U321" s="55" t="str">
        <f t="shared" si="1472"/>
        <v/>
      </c>
      <c r="V321" s="55" t="str">
        <f t="shared" si="1472"/>
        <v/>
      </c>
      <c r="W321" s="55" t="str">
        <f t="shared" si="1472"/>
        <v/>
      </c>
      <c r="X321" s="55" t="str">
        <f t="shared" si="1472"/>
        <v/>
      </c>
      <c r="Y321" s="55" t="str">
        <f t="shared" si="1472"/>
        <v/>
      </c>
      <c r="Z321" s="55" t="str">
        <f t="shared" si="1472"/>
        <v/>
      </c>
      <c r="AA321" s="55" t="str">
        <f t="shared" si="1472"/>
        <v/>
      </c>
      <c r="AB321" s="55" t="str">
        <f t="shared" si="1472"/>
        <v/>
      </c>
      <c r="AC321" s="55" t="str">
        <f t="shared" si="1472"/>
        <v/>
      </c>
      <c r="AD321" s="55" t="str">
        <f t="shared" si="1472"/>
        <v/>
      </c>
      <c r="AE321" s="55" t="str">
        <f t="shared" si="1472"/>
        <v/>
      </c>
      <c r="AF321" s="55" t="str">
        <f t="shared" si="1472"/>
        <v/>
      </c>
      <c r="AG321" s="55" t="str">
        <f t="shared" si="1472"/>
        <v/>
      </c>
      <c r="AH321" s="55" t="str">
        <f t="shared" si="1472"/>
        <v/>
      </c>
      <c r="AI321" s="55" t="str">
        <f t="shared" si="1472"/>
        <v/>
      </c>
      <c r="AJ321" s="55" t="str">
        <f t="shared" si="1472"/>
        <v/>
      </c>
      <c r="AK321" s="55" t="str">
        <f t="shared" si="1472"/>
        <v/>
      </c>
      <c r="AL321" s="55" t="str">
        <f t="shared" si="1472"/>
        <v/>
      </c>
      <c r="AM321" s="55" t="str">
        <f t="shared" si="1472"/>
        <v/>
      </c>
      <c r="AN321" s="55" t="str">
        <f t="shared" si="1472"/>
        <v/>
      </c>
      <c r="AO321" s="55" t="str">
        <f t="shared" si="1472"/>
        <v/>
      </c>
      <c r="AP321" s="55" t="str">
        <f t="shared" si="1472"/>
        <v/>
      </c>
      <c r="AQ321" s="55" t="str">
        <f t="shared" si="1472"/>
        <v/>
      </c>
      <c r="AR321" s="55" t="str">
        <f t="shared" si="1472"/>
        <v/>
      </c>
      <c r="AS321" s="55" t="str">
        <f t="shared" si="1472"/>
        <v/>
      </c>
      <c r="AT321" s="55" t="str">
        <f t="shared" si="1472"/>
        <v/>
      </c>
      <c r="AU321" s="55" t="str">
        <f t="shared" si="1472"/>
        <v/>
      </c>
      <c r="AV321" s="55" t="str">
        <f t="shared" si="1472"/>
        <v/>
      </c>
      <c r="AW321" s="55" t="str">
        <f t="shared" si="1472"/>
        <v/>
      </c>
      <c r="AX321" s="55" t="str">
        <f t="shared" si="1472"/>
        <v/>
      </c>
      <c r="AY321" s="55" t="str">
        <f t="shared" si="1472"/>
        <v/>
      </c>
      <c r="AZ321" s="55" t="str">
        <f t="shared" si="1472"/>
        <v/>
      </c>
      <c r="BA321" s="55" t="str">
        <f t="shared" si="1472"/>
        <v/>
      </c>
      <c r="BB321" s="55" t="str">
        <f t="shared" si="1472"/>
        <v/>
      </c>
      <c r="BC321" s="55" t="str">
        <f t="shared" si="1472"/>
        <v/>
      </c>
      <c r="BD321" s="55" t="str">
        <f t="shared" si="1472"/>
        <v/>
      </c>
      <c r="BE321" s="55" t="str">
        <f t="shared" si="1472"/>
        <v/>
      </c>
      <c r="BF321" s="55" t="str">
        <f t="shared" si="1472"/>
        <v/>
      </c>
      <c r="BG321" s="55" t="str">
        <f t="shared" si="1472"/>
        <v/>
      </c>
      <c r="BH321" s="55" t="str">
        <f t="shared" si="1472"/>
        <v/>
      </c>
      <c r="BI321" s="55" t="str">
        <f t="shared" si="1472"/>
        <v/>
      </c>
      <c r="BJ321" s="55" t="str">
        <f t="shared" si="1472"/>
        <v/>
      </c>
      <c r="BK321" s="55" t="str">
        <f t="shared" si="1472"/>
        <v/>
      </c>
      <c r="BL321" s="55" t="str">
        <f t="shared" si="1472"/>
        <v/>
      </c>
      <c r="BM321" s="55" t="str">
        <f t="shared" si="1472"/>
        <v/>
      </c>
      <c r="BN321" s="55" t="str">
        <f t="shared" si="1472"/>
        <v/>
      </c>
      <c r="BO321" s="55" t="str">
        <f t="shared" si="1472"/>
        <v/>
      </c>
      <c r="BP321" s="55" t="str">
        <f t="shared" si="1472"/>
        <v/>
      </c>
      <c r="BQ321" s="55" t="str">
        <f t="shared" ref="BQ321:CO321" si="1473">IFERROR(IF($Y$2="DAILY",BP321+1,""),"")</f>
        <v/>
      </c>
      <c r="BR321" s="55" t="str">
        <f t="shared" si="1473"/>
        <v/>
      </c>
      <c r="BS321" s="55" t="str">
        <f t="shared" si="1473"/>
        <v/>
      </c>
      <c r="BT321" s="55" t="str">
        <f t="shared" si="1473"/>
        <v/>
      </c>
      <c r="BU321" s="55" t="str">
        <f t="shared" si="1473"/>
        <v/>
      </c>
      <c r="BV321" s="55" t="str">
        <f t="shared" si="1473"/>
        <v/>
      </c>
      <c r="BW321" s="55" t="str">
        <f t="shared" si="1473"/>
        <v/>
      </c>
      <c r="BX321" s="55" t="str">
        <f t="shared" si="1473"/>
        <v/>
      </c>
      <c r="BY321" s="55" t="str">
        <f t="shared" si="1473"/>
        <v/>
      </c>
      <c r="BZ321" s="55" t="str">
        <f t="shared" si="1473"/>
        <v/>
      </c>
      <c r="CA321" s="55" t="str">
        <f t="shared" si="1473"/>
        <v/>
      </c>
      <c r="CB321" s="55" t="str">
        <f t="shared" si="1473"/>
        <v/>
      </c>
      <c r="CC321" s="55" t="str">
        <f t="shared" si="1473"/>
        <v/>
      </c>
      <c r="CD321" s="55" t="str">
        <f t="shared" si="1473"/>
        <v/>
      </c>
      <c r="CE321" s="55" t="str">
        <f t="shared" si="1473"/>
        <v/>
      </c>
      <c r="CF321" s="55" t="str">
        <f t="shared" si="1473"/>
        <v/>
      </c>
      <c r="CG321" s="55" t="str">
        <f t="shared" si="1473"/>
        <v/>
      </c>
      <c r="CH321" s="55" t="str">
        <f t="shared" si="1473"/>
        <v/>
      </c>
      <c r="CI321" s="55" t="str">
        <f t="shared" si="1473"/>
        <v/>
      </c>
      <c r="CJ321" s="55" t="str">
        <f t="shared" si="1473"/>
        <v/>
      </c>
      <c r="CK321" s="55" t="str">
        <f t="shared" si="1473"/>
        <v/>
      </c>
      <c r="CL321" s="55" t="str">
        <f t="shared" si="1473"/>
        <v/>
      </c>
      <c r="CM321" s="55" t="str">
        <f t="shared" si="1473"/>
        <v/>
      </c>
      <c r="CN321" s="55" t="str">
        <f t="shared" si="1473"/>
        <v/>
      </c>
      <c r="CO321" s="55" t="str">
        <f t="shared" si="1473"/>
        <v/>
      </c>
      <c r="CP321" s="56" t="str">
        <f>IFERROR(IF($Y$2="DAILY",DATE(B320,1,1)-WEEKDAY(DATE(B320,1,1))+26*7,DATE(CR321,1,1)-WEEKDAY(DATE(CR321,1,1))+26*7),"")</f>
        <v/>
      </c>
      <c r="CQ321" s="3"/>
      <c r="CR321" s="3" t="str">
        <f>B72</f>
        <v/>
      </c>
    </row>
    <row r="322" spans="1:96" ht="21" customHeight="1" x14ac:dyDescent="0.25">
      <c r="A322" s="48"/>
      <c r="B322" s="49"/>
      <c r="C322" s="57">
        <f t="shared" ref="C322" si="1474">IF($Y$2="DAILY",3,"")</f>
        <v>3</v>
      </c>
      <c r="D322" s="54" t="str">
        <f t="shared" si="1471"/>
        <v/>
      </c>
      <c r="E322" s="55" t="str">
        <f t="shared" ref="E322:BP322" si="1475">IFERROR(IF($Y$2="DAILY",D322+1,""),"")</f>
        <v/>
      </c>
      <c r="F322" s="55" t="str">
        <f t="shared" si="1475"/>
        <v/>
      </c>
      <c r="G322" s="55" t="str">
        <f t="shared" si="1475"/>
        <v/>
      </c>
      <c r="H322" s="55" t="str">
        <f t="shared" si="1475"/>
        <v/>
      </c>
      <c r="I322" s="55" t="str">
        <f t="shared" si="1475"/>
        <v/>
      </c>
      <c r="J322" s="55" t="str">
        <f t="shared" si="1475"/>
        <v/>
      </c>
      <c r="K322" s="55" t="str">
        <f t="shared" si="1475"/>
        <v/>
      </c>
      <c r="L322" s="55" t="str">
        <f t="shared" si="1475"/>
        <v/>
      </c>
      <c r="M322" s="55" t="str">
        <f t="shared" si="1475"/>
        <v/>
      </c>
      <c r="N322" s="55" t="str">
        <f t="shared" si="1475"/>
        <v/>
      </c>
      <c r="O322" s="55" t="str">
        <f t="shared" si="1475"/>
        <v/>
      </c>
      <c r="P322" s="55" t="str">
        <f t="shared" si="1475"/>
        <v/>
      </c>
      <c r="Q322" s="55" t="str">
        <f t="shared" si="1475"/>
        <v/>
      </c>
      <c r="R322" s="55" t="str">
        <f t="shared" si="1475"/>
        <v/>
      </c>
      <c r="S322" s="55" t="str">
        <f t="shared" si="1475"/>
        <v/>
      </c>
      <c r="T322" s="55" t="str">
        <f t="shared" si="1475"/>
        <v/>
      </c>
      <c r="U322" s="55" t="str">
        <f t="shared" si="1475"/>
        <v/>
      </c>
      <c r="V322" s="55" t="str">
        <f t="shared" si="1475"/>
        <v/>
      </c>
      <c r="W322" s="55" t="str">
        <f t="shared" si="1475"/>
        <v/>
      </c>
      <c r="X322" s="55" t="str">
        <f t="shared" si="1475"/>
        <v/>
      </c>
      <c r="Y322" s="55" t="str">
        <f t="shared" si="1475"/>
        <v/>
      </c>
      <c r="Z322" s="55" t="str">
        <f t="shared" si="1475"/>
        <v/>
      </c>
      <c r="AA322" s="55" t="str">
        <f t="shared" si="1475"/>
        <v/>
      </c>
      <c r="AB322" s="55" t="str">
        <f t="shared" si="1475"/>
        <v/>
      </c>
      <c r="AC322" s="55" t="str">
        <f t="shared" si="1475"/>
        <v/>
      </c>
      <c r="AD322" s="55" t="str">
        <f t="shared" si="1475"/>
        <v/>
      </c>
      <c r="AE322" s="55" t="str">
        <f t="shared" si="1475"/>
        <v/>
      </c>
      <c r="AF322" s="55" t="str">
        <f t="shared" si="1475"/>
        <v/>
      </c>
      <c r="AG322" s="55" t="str">
        <f t="shared" si="1475"/>
        <v/>
      </c>
      <c r="AH322" s="55" t="str">
        <f t="shared" si="1475"/>
        <v/>
      </c>
      <c r="AI322" s="55" t="str">
        <f t="shared" si="1475"/>
        <v/>
      </c>
      <c r="AJ322" s="55" t="str">
        <f t="shared" si="1475"/>
        <v/>
      </c>
      <c r="AK322" s="55" t="str">
        <f t="shared" si="1475"/>
        <v/>
      </c>
      <c r="AL322" s="55" t="str">
        <f t="shared" si="1475"/>
        <v/>
      </c>
      <c r="AM322" s="55" t="str">
        <f t="shared" si="1475"/>
        <v/>
      </c>
      <c r="AN322" s="55" t="str">
        <f t="shared" si="1475"/>
        <v/>
      </c>
      <c r="AO322" s="55" t="str">
        <f t="shared" si="1475"/>
        <v/>
      </c>
      <c r="AP322" s="55" t="str">
        <f t="shared" si="1475"/>
        <v/>
      </c>
      <c r="AQ322" s="55" t="str">
        <f t="shared" si="1475"/>
        <v/>
      </c>
      <c r="AR322" s="55" t="str">
        <f t="shared" si="1475"/>
        <v/>
      </c>
      <c r="AS322" s="55" t="str">
        <f t="shared" si="1475"/>
        <v/>
      </c>
      <c r="AT322" s="55" t="str">
        <f t="shared" si="1475"/>
        <v/>
      </c>
      <c r="AU322" s="55" t="str">
        <f t="shared" si="1475"/>
        <v/>
      </c>
      <c r="AV322" s="55" t="str">
        <f t="shared" si="1475"/>
        <v/>
      </c>
      <c r="AW322" s="55" t="str">
        <f t="shared" si="1475"/>
        <v/>
      </c>
      <c r="AX322" s="55" t="str">
        <f t="shared" si="1475"/>
        <v/>
      </c>
      <c r="AY322" s="55" t="str">
        <f t="shared" si="1475"/>
        <v/>
      </c>
      <c r="AZ322" s="55" t="str">
        <f t="shared" si="1475"/>
        <v/>
      </c>
      <c r="BA322" s="55" t="str">
        <f t="shared" si="1475"/>
        <v/>
      </c>
      <c r="BB322" s="55" t="str">
        <f t="shared" si="1475"/>
        <v/>
      </c>
      <c r="BC322" s="55" t="str">
        <f t="shared" si="1475"/>
        <v/>
      </c>
      <c r="BD322" s="55" t="str">
        <f t="shared" si="1475"/>
        <v/>
      </c>
      <c r="BE322" s="55" t="str">
        <f t="shared" si="1475"/>
        <v/>
      </c>
      <c r="BF322" s="55" t="str">
        <f t="shared" si="1475"/>
        <v/>
      </c>
      <c r="BG322" s="55" t="str">
        <f t="shared" si="1475"/>
        <v/>
      </c>
      <c r="BH322" s="55" t="str">
        <f t="shared" si="1475"/>
        <v/>
      </c>
      <c r="BI322" s="55" t="str">
        <f t="shared" si="1475"/>
        <v/>
      </c>
      <c r="BJ322" s="55" t="str">
        <f t="shared" si="1475"/>
        <v/>
      </c>
      <c r="BK322" s="55" t="str">
        <f t="shared" si="1475"/>
        <v/>
      </c>
      <c r="BL322" s="55" t="str">
        <f t="shared" si="1475"/>
        <v/>
      </c>
      <c r="BM322" s="55" t="str">
        <f t="shared" si="1475"/>
        <v/>
      </c>
      <c r="BN322" s="55" t="str">
        <f t="shared" si="1475"/>
        <v/>
      </c>
      <c r="BO322" s="55" t="str">
        <f t="shared" si="1475"/>
        <v/>
      </c>
      <c r="BP322" s="55" t="str">
        <f t="shared" si="1475"/>
        <v/>
      </c>
      <c r="BQ322" s="55" t="str">
        <f t="shared" ref="BQ322:CO322" si="1476">IFERROR(IF($Y$2="DAILY",BP322+1,""),"")</f>
        <v/>
      </c>
      <c r="BR322" s="55" t="str">
        <f t="shared" si="1476"/>
        <v/>
      </c>
      <c r="BS322" s="55" t="str">
        <f t="shared" si="1476"/>
        <v/>
      </c>
      <c r="BT322" s="55" t="str">
        <f t="shared" si="1476"/>
        <v/>
      </c>
      <c r="BU322" s="55" t="str">
        <f t="shared" si="1476"/>
        <v/>
      </c>
      <c r="BV322" s="55" t="str">
        <f t="shared" si="1476"/>
        <v/>
      </c>
      <c r="BW322" s="55" t="str">
        <f t="shared" si="1476"/>
        <v/>
      </c>
      <c r="BX322" s="55" t="str">
        <f t="shared" si="1476"/>
        <v/>
      </c>
      <c r="BY322" s="55" t="str">
        <f t="shared" si="1476"/>
        <v/>
      </c>
      <c r="BZ322" s="55" t="str">
        <f t="shared" si="1476"/>
        <v/>
      </c>
      <c r="CA322" s="55" t="str">
        <f t="shared" si="1476"/>
        <v/>
      </c>
      <c r="CB322" s="55" t="str">
        <f t="shared" si="1476"/>
        <v/>
      </c>
      <c r="CC322" s="55" t="str">
        <f t="shared" si="1476"/>
        <v/>
      </c>
      <c r="CD322" s="55" t="str">
        <f t="shared" si="1476"/>
        <v/>
      </c>
      <c r="CE322" s="55" t="str">
        <f t="shared" si="1476"/>
        <v/>
      </c>
      <c r="CF322" s="55" t="str">
        <f t="shared" si="1476"/>
        <v/>
      </c>
      <c r="CG322" s="55" t="str">
        <f t="shared" si="1476"/>
        <v/>
      </c>
      <c r="CH322" s="55" t="str">
        <f t="shared" si="1476"/>
        <v/>
      </c>
      <c r="CI322" s="55" t="str">
        <f t="shared" si="1476"/>
        <v/>
      </c>
      <c r="CJ322" s="55" t="str">
        <f t="shared" si="1476"/>
        <v/>
      </c>
      <c r="CK322" s="55" t="str">
        <f t="shared" si="1476"/>
        <v/>
      </c>
      <c r="CL322" s="55" t="str">
        <f t="shared" si="1476"/>
        <v/>
      </c>
      <c r="CM322" s="55" t="str">
        <f t="shared" si="1476"/>
        <v/>
      </c>
      <c r="CN322" s="55" t="str">
        <f t="shared" si="1476"/>
        <v/>
      </c>
      <c r="CO322" s="55" t="str">
        <f t="shared" si="1476"/>
        <v/>
      </c>
      <c r="CP322" s="56" t="str">
        <f>IFERROR(IF($Y$2="DAILY",DATE(B320,1,1)-WEEKDAY(DATE(B320,1,1))+39*7,DATE(CR322,1,1)-WEEKDAY(DATE(CR322,1,1))+39*7),"")</f>
        <v/>
      </c>
      <c r="CQ322" s="3"/>
      <c r="CR322" s="3" t="str">
        <f>B72</f>
        <v/>
      </c>
    </row>
    <row r="323" spans="1:96" ht="21" customHeight="1" x14ac:dyDescent="0.25">
      <c r="A323" s="48"/>
      <c r="B323" s="49"/>
      <c r="C323" s="57">
        <f t="shared" ref="C323" si="1477">IF($Y$2="DAILY",4,"")</f>
        <v>4</v>
      </c>
      <c r="D323" s="54" t="str">
        <f t="shared" si="1471"/>
        <v/>
      </c>
      <c r="E323" s="55" t="str">
        <f t="shared" ref="E323:BP323" si="1478">IFERROR(IF($Y$2="DAILY",D323+1,""),"")</f>
        <v/>
      </c>
      <c r="F323" s="55" t="str">
        <f t="shared" si="1478"/>
        <v/>
      </c>
      <c r="G323" s="55" t="str">
        <f t="shared" si="1478"/>
        <v/>
      </c>
      <c r="H323" s="55" t="str">
        <f t="shared" si="1478"/>
        <v/>
      </c>
      <c r="I323" s="55" t="str">
        <f t="shared" si="1478"/>
        <v/>
      </c>
      <c r="J323" s="55" t="str">
        <f t="shared" si="1478"/>
        <v/>
      </c>
      <c r="K323" s="55" t="str">
        <f t="shared" si="1478"/>
        <v/>
      </c>
      <c r="L323" s="55" t="str">
        <f t="shared" si="1478"/>
        <v/>
      </c>
      <c r="M323" s="55" t="str">
        <f t="shared" si="1478"/>
        <v/>
      </c>
      <c r="N323" s="55" t="str">
        <f t="shared" si="1478"/>
        <v/>
      </c>
      <c r="O323" s="55" t="str">
        <f t="shared" si="1478"/>
        <v/>
      </c>
      <c r="P323" s="55" t="str">
        <f t="shared" si="1478"/>
        <v/>
      </c>
      <c r="Q323" s="55" t="str">
        <f t="shared" si="1478"/>
        <v/>
      </c>
      <c r="R323" s="55" t="str">
        <f t="shared" si="1478"/>
        <v/>
      </c>
      <c r="S323" s="55" t="str">
        <f t="shared" si="1478"/>
        <v/>
      </c>
      <c r="T323" s="55" t="str">
        <f t="shared" si="1478"/>
        <v/>
      </c>
      <c r="U323" s="55" t="str">
        <f t="shared" si="1478"/>
        <v/>
      </c>
      <c r="V323" s="55" t="str">
        <f t="shared" si="1478"/>
        <v/>
      </c>
      <c r="W323" s="55" t="str">
        <f t="shared" si="1478"/>
        <v/>
      </c>
      <c r="X323" s="55" t="str">
        <f t="shared" si="1478"/>
        <v/>
      </c>
      <c r="Y323" s="55" t="str">
        <f t="shared" si="1478"/>
        <v/>
      </c>
      <c r="Z323" s="55" t="str">
        <f t="shared" si="1478"/>
        <v/>
      </c>
      <c r="AA323" s="55" t="str">
        <f t="shared" si="1478"/>
        <v/>
      </c>
      <c r="AB323" s="55" t="str">
        <f t="shared" si="1478"/>
        <v/>
      </c>
      <c r="AC323" s="55" t="str">
        <f t="shared" si="1478"/>
        <v/>
      </c>
      <c r="AD323" s="55" t="str">
        <f t="shared" si="1478"/>
        <v/>
      </c>
      <c r="AE323" s="55" t="str">
        <f t="shared" si="1478"/>
        <v/>
      </c>
      <c r="AF323" s="55" t="str">
        <f t="shared" si="1478"/>
        <v/>
      </c>
      <c r="AG323" s="55" t="str">
        <f t="shared" si="1478"/>
        <v/>
      </c>
      <c r="AH323" s="55" t="str">
        <f t="shared" si="1478"/>
        <v/>
      </c>
      <c r="AI323" s="55" t="str">
        <f t="shared" si="1478"/>
        <v/>
      </c>
      <c r="AJ323" s="55" t="str">
        <f t="shared" si="1478"/>
        <v/>
      </c>
      <c r="AK323" s="55" t="str">
        <f t="shared" si="1478"/>
        <v/>
      </c>
      <c r="AL323" s="55" t="str">
        <f t="shared" si="1478"/>
        <v/>
      </c>
      <c r="AM323" s="55" t="str">
        <f t="shared" si="1478"/>
        <v/>
      </c>
      <c r="AN323" s="55" t="str">
        <f t="shared" si="1478"/>
        <v/>
      </c>
      <c r="AO323" s="55" t="str">
        <f t="shared" si="1478"/>
        <v/>
      </c>
      <c r="AP323" s="55" t="str">
        <f t="shared" si="1478"/>
        <v/>
      </c>
      <c r="AQ323" s="55" t="str">
        <f t="shared" si="1478"/>
        <v/>
      </c>
      <c r="AR323" s="55" t="str">
        <f t="shared" si="1478"/>
        <v/>
      </c>
      <c r="AS323" s="55" t="str">
        <f t="shared" si="1478"/>
        <v/>
      </c>
      <c r="AT323" s="55" t="str">
        <f t="shared" si="1478"/>
        <v/>
      </c>
      <c r="AU323" s="55" t="str">
        <f t="shared" si="1478"/>
        <v/>
      </c>
      <c r="AV323" s="55" t="str">
        <f t="shared" si="1478"/>
        <v/>
      </c>
      <c r="AW323" s="55" t="str">
        <f t="shared" si="1478"/>
        <v/>
      </c>
      <c r="AX323" s="55" t="str">
        <f t="shared" si="1478"/>
        <v/>
      </c>
      <c r="AY323" s="55" t="str">
        <f t="shared" si="1478"/>
        <v/>
      </c>
      <c r="AZ323" s="55" t="str">
        <f t="shared" si="1478"/>
        <v/>
      </c>
      <c r="BA323" s="55" t="str">
        <f t="shared" si="1478"/>
        <v/>
      </c>
      <c r="BB323" s="55" t="str">
        <f t="shared" si="1478"/>
        <v/>
      </c>
      <c r="BC323" s="55" t="str">
        <f t="shared" si="1478"/>
        <v/>
      </c>
      <c r="BD323" s="55" t="str">
        <f t="shared" si="1478"/>
        <v/>
      </c>
      <c r="BE323" s="55" t="str">
        <f t="shared" si="1478"/>
        <v/>
      </c>
      <c r="BF323" s="55" t="str">
        <f t="shared" si="1478"/>
        <v/>
      </c>
      <c r="BG323" s="55" t="str">
        <f t="shared" si="1478"/>
        <v/>
      </c>
      <c r="BH323" s="55" t="str">
        <f t="shared" si="1478"/>
        <v/>
      </c>
      <c r="BI323" s="55" t="str">
        <f t="shared" si="1478"/>
        <v/>
      </c>
      <c r="BJ323" s="55" t="str">
        <f t="shared" si="1478"/>
        <v/>
      </c>
      <c r="BK323" s="55" t="str">
        <f t="shared" si="1478"/>
        <v/>
      </c>
      <c r="BL323" s="55" t="str">
        <f t="shared" si="1478"/>
        <v/>
      </c>
      <c r="BM323" s="55" t="str">
        <f t="shared" si="1478"/>
        <v/>
      </c>
      <c r="BN323" s="55" t="str">
        <f t="shared" si="1478"/>
        <v/>
      </c>
      <c r="BO323" s="55" t="str">
        <f t="shared" si="1478"/>
        <v/>
      </c>
      <c r="BP323" s="55" t="str">
        <f t="shared" si="1478"/>
        <v/>
      </c>
      <c r="BQ323" s="55" t="str">
        <f t="shared" ref="BQ323:CO323" si="1479">IFERROR(IF($Y$2="DAILY",BP323+1,""),"")</f>
        <v/>
      </c>
      <c r="BR323" s="55" t="str">
        <f t="shared" si="1479"/>
        <v/>
      </c>
      <c r="BS323" s="55" t="str">
        <f t="shared" si="1479"/>
        <v/>
      </c>
      <c r="BT323" s="55" t="str">
        <f t="shared" si="1479"/>
        <v/>
      </c>
      <c r="BU323" s="55" t="str">
        <f t="shared" si="1479"/>
        <v/>
      </c>
      <c r="BV323" s="55" t="str">
        <f t="shared" si="1479"/>
        <v/>
      </c>
      <c r="BW323" s="55" t="str">
        <f t="shared" si="1479"/>
        <v/>
      </c>
      <c r="BX323" s="55" t="str">
        <f t="shared" si="1479"/>
        <v/>
      </c>
      <c r="BY323" s="55" t="str">
        <f t="shared" si="1479"/>
        <v/>
      </c>
      <c r="BZ323" s="55" t="str">
        <f t="shared" si="1479"/>
        <v/>
      </c>
      <c r="CA323" s="55" t="str">
        <f t="shared" si="1479"/>
        <v/>
      </c>
      <c r="CB323" s="55" t="str">
        <f t="shared" si="1479"/>
        <v/>
      </c>
      <c r="CC323" s="55" t="str">
        <f t="shared" si="1479"/>
        <v/>
      </c>
      <c r="CD323" s="55" t="str">
        <f t="shared" si="1479"/>
        <v/>
      </c>
      <c r="CE323" s="55" t="str">
        <f t="shared" si="1479"/>
        <v/>
      </c>
      <c r="CF323" s="55" t="str">
        <f t="shared" si="1479"/>
        <v/>
      </c>
      <c r="CG323" s="55" t="str">
        <f t="shared" si="1479"/>
        <v/>
      </c>
      <c r="CH323" s="55" t="str">
        <f t="shared" si="1479"/>
        <v/>
      </c>
      <c r="CI323" s="55" t="str">
        <f t="shared" si="1479"/>
        <v/>
      </c>
      <c r="CJ323" s="55" t="str">
        <f t="shared" si="1479"/>
        <v/>
      </c>
      <c r="CK323" s="55" t="str">
        <f t="shared" si="1479"/>
        <v/>
      </c>
      <c r="CL323" s="55" t="str">
        <f t="shared" si="1479"/>
        <v/>
      </c>
      <c r="CM323" s="55" t="str">
        <f t="shared" si="1479"/>
        <v/>
      </c>
      <c r="CN323" s="55" t="str">
        <f t="shared" si="1479"/>
        <v/>
      </c>
      <c r="CO323" s="55" t="str">
        <f t="shared" si="1479"/>
        <v/>
      </c>
      <c r="CP323" s="56" t="str">
        <f>IFERROR(IF($Y$2="DAILY",DATE(B320,1,1)-WEEKDAY(DATE(B320,1,1))+52*7,DATE(CR323,1,1)-WEEKDAY(DATE(CR323,1,1))+52*7),"")</f>
        <v/>
      </c>
      <c r="CQ323" s="3"/>
      <c r="CR323" s="3" t="str">
        <f>B72</f>
        <v/>
      </c>
    </row>
    <row r="324" spans="1:96" ht="21" customHeight="1" x14ac:dyDescent="0.25">
      <c r="A324" s="48"/>
      <c r="B324" s="49"/>
      <c r="C324" s="58"/>
      <c r="D324" s="54" t="str">
        <f>IFERROR(IF($Y$2="DAILY",IF(AND(MONTH(DATE(B320,2,29))=2,WEEKDAY(DATE(B320,1,1))=7),DATE(B320,12,24),""),""),"")</f>
        <v/>
      </c>
      <c r="E324" s="55" t="str">
        <f>IFERROR(IF($Y$2="DAILY",IF(AND(MONTH(DATE(B320,2,29))=2,WEEKDAY(DATE(B320,1,1))=7),DATE(B320,12,25),""),""),"")</f>
        <v/>
      </c>
      <c r="F324" s="55" t="str">
        <f>IFERROR(IF($Y$2="DAILY",IF(AND(MONTH(DATE(B320,2,29))=2,WEEKDAY(DATE(B320,1,1))=7),DATE(B320,12,26),""),""),"")</f>
        <v/>
      </c>
      <c r="G324" s="55" t="str">
        <f>IFERROR(IF($Y$2="DAILY",IF(AND(MONTH(DATE(B320,2,29))=2,WEEKDAY(DATE(B320,1,1))=7),DATE(B320,12,27),""),""),"")</f>
        <v/>
      </c>
      <c r="H324" s="55" t="str">
        <f>IFERROR(IF($Y$2="DAILY",IF(AND(MONTH(DATE(B320,2,29))=2,WEEKDAY(DATE(B320,1,1))=7),DATE(B320,12,28),""),""),"")</f>
        <v/>
      </c>
      <c r="I324" s="55" t="str">
        <f>IFERROR(IF($Y$2="DAILY",IF(AND(MONTH(DATE(B320,2,29))=2,WEEKDAY(DATE(B320,1,1))=7),DATE(B320,12,29),""),""),"")</f>
        <v/>
      </c>
      <c r="J324" s="55" t="str">
        <f>IFERROR(IF($Y$2="DAILY",IF(AND(MONTH(DATE(B320,2,29))=2,WEEKDAY(DATE(B320,1,1))=7),DATE(B320,12,30),""),""),"")</f>
        <v/>
      </c>
      <c r="K324" s="55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  <c r="BT324" s="62"/>
      <c r="BU324" s="62"/>
      <c r="BV324" s="62"/>
      <c r="BW324" s="62"/>
      <c r="BX324" s="62"/>
      <c r="BY324" s="62"/>
      <c r="BZ324" s="62"/>
      <c r="CA324" s="62"/>
      <c r="CB324" s="62"/>
      <c r="CC324" s="62"/>
      <c r="CD324" s="62"/>
      <c r="CE324" s="62"/>
      <c r="CF324" s="62"/>
      <c r="CG324" s="62"/>
      <c r="CH324" s="62"/>
      <c r="CI324" s="62"/>
      <c r="CJ324" s="62"/>
      <c r="CK324" s="62"/>
      <c r="CL324" s="62"/>
      <c r="CM324" s="62"/>
      <c r="CN324" s="62"/>
      <c r="CO324" s="62"/>
      <c r="CP324" s="56"/>
      <c r="CQ324" s="3"/>
      <c r="CR324" s="3" t="str">
        <f>B72</f>
        <v/>
      </c>
    </row>
    <row r="325" spans="1:96" ht="21" customHeight="1" x14ac:dyDescent="0.25">
      <c r="A325" s="48" t="str">
        <f>IFERROR(IF($Y$2="DAILY","62-63",""),"")</f>
        <v>62-63</v>
      </c>
      <c r="B325" s="49" t="str">
        <f>IFERROR(IF($Y$2="DAILY",$B$10+63,""),"")</f>
        <v/>
      </c>
      <c r="C325" s="57">
        <f t="shared" ref="C325" si="1480">IF($Y$2="DAILY",1,"")</f>
        <v>1</v>
      </c>
      <c r="D325" s="54" t="str">
        <f>IFERROR(IF($Y$2="DAILY",DATE(B325,1,1)-WEEKDAY(DATE(B325,1,1),1)+1,""),"")</f>
        <v/>
      </c>
      <c r="E325" s="55" t="str">
        <f>IFERROR(IF($Y$2="DAILY",DATE(B325,1,1)-WEEKDAY(DATE(B325,1,1),1)+2,""),"")</f>
        <v/>
      </c>
      <c r="F325" s="55" t="str">
        <f>IFERROR(IF($Y$2="DAILY",DATE(B325,1,1)-WEEKDAY(DATE(B325,1,1),1)+3,""),"")</f>
        <v/>
      </c>
      <c r="G325" s="55" t="str">
        <f>IFERROR(IF($Y$2="DAILY",DATE(B325,1,1)-WEEKDAY(DATE(B325,1,1),1)+4,""),"")</f>
        <v/>
      </c>
      <c r="H325" s="55" t="str">
        <f>IFERROR(IF($Y$2="DAILY",DATE(B325,1,1)-WEEKDAY(DATE(B325,1,1),1)+5,""),"")</f>
        <v/>
      </c>
      <c r="I325" s="55" t="str">
        <f>IFERROR(IF($Y$2="DAILY",DATE(B325,1,1)-WEEKDAY(DATE(B325,1,1),1)+6,""),"")</f>
        <v/>
      </c>
      <c r="J325" s="55" t="str">
        <f>IFERROR(IF($Y$2="DAILY",DATE(B325,1,1)-WEEKDAY(DATE(B325,1,1),1)+7,""),"")</f>
        <v/>
      </c>
      <c r="K325" s="55" t="str">
        <f t="shared" ref="K325:BV325" si="1481">IFERROR(IF($Y$2="DAILY",J325+1,""),"")</f>
        <v/>
      </c>
      <c r="L325" s="55" t="str">
        <f t="shared" si="1481"/>
        <v/>
      </c>
      <c r="M325" s="55" t="str">
        <f t="shared" si="1481"/>
        <v/>
      </c>
      <c r="N325" s="55" t="str">
        <f t="shared" si="1481"/>
        <v/>
      </c>
      <c r="O325" s="55" t="str">
        <f t="shared" si="1481"/>
        <v/>
      </c>
      <c r="P325" s="55" t="str">
        <f t="shared" si="1481"/>
        <v/>
      </c>
      <c r="Q325" s="55" t="str">
        <f t="shared" si="1481"/>
        <v/>
      </c>
      <c r="R325" s="55" t="str">
        <f t="shared" si="1481"/>
        <v/>
      </c>
      <c r="S325" s="55" t="str">
        <f t="shared" si="1481"/>
        <v/>
      </c>
      <c r="T325" s="55" t="str">
        <f t="shared" si="1481"/>
        <v/>
      </c>
      <c r="U325" s="55" t="str">
        <f t="shared" si="1481"/>
        <v/>
      </c>
      <c r="V325" s="55" t="str">
        <f t="shared" si="1481"/>
        <v/>
      </c>
      <c r="W325" s="55" t="str">
        <f t="shared" si="1481"/>
        <v/>
      </c>
      <c r="X325" s="55" t="str">
        <f t="shared" si="1481"/>
        <v/>
      </c>
      <c r="Y325" s="55" t="str">
        <f t="shared" si="1481"/>
        <v/>
      </c>
      <c r="Z325" s="55" t="str">
        <f t="shared" si="1481"/>
        <v/>
      </c>
      <c r="AA325" s="55" t="str">
        <f t="shared" si="1481"/>
        <v/>
      </c>
      <c r="AB325" s="55" t="str">
        <f t="shared" si="1481"/>
        <v/>
      </c>
      <c r="AC325" s="55" t="str">
        <f t="shared" si="1481"/>
        <v/>
      </c>
      <c r="AD325" s="55" t="str">
        <f t="shared" si="1481"/>
        <v/>
      </c>
      <c r="AE325" s="55" t="str">
        <f t="shared" si="1481"/>
        <v/>
      </c>
      <c r="AF325" s="55" t="str">
        <f t="shared" si="1481"/>
        <v/>
      </c>
      <c r="AG325" s="55" t="str">
        <f t="shared" si="1481"/>
        <v/>
      </c>
      <c r="AH325" s="55" t="str">
        <f t="shared" si="1481"/>
        <v/>
      </c>
      <c r="AI325" s="55" t="str">
        <f t="shared" si="1481"/>
        <v/>
      </c>
      <c r="AJ325" s="55" t="str">
        <f t="shared" si="1481"/>
        <v/>
      </c>
      <c r="AK325" s="55" t="str">
        <f t="shared" si="1481"/>
        <v/>
      </c>
      <c r="AL325" s="55" t="str">
        <f t="shared" si="1481"/>
        <v/>
      </c>
      <c r="AM325" s="55" t="str">
        <f t="shared" si="1481"/>
        <v/>
      </c>
      <c r="AN325" s="55" t="str">
        <f t="shared" si="1481"/>
        <v/>
      </c>
      <c r="AO325" s="55" t="str">
        <f t="shared" si="1481"/>
        <v/>
      </c>
      <c r="AP325" s="55" t="str">
        <f t="shared" si="1481"/>
        <v/>
      </c>
      <c r="AQ325" s="55" t="str">
        <f t="shared" si="1481"/>
        <v/>
      </c>
      <c r="AR325" s="55" t="str">
        <f t="shared" si="1481"/>
        <v/>
      </c>
      <c r="AS325" s="55" t="str">
        <f t="shared" si="1481"/>
        <v/>
      </c>
      <c r="AT325" s="55" t="str">
        <f t="shared" si="1481"/>
        <v/>
      </c>
      <c r="AU325" s="55" t="str">
        <f t="shared" si="1481"/>
        <v/>
      </c>
      <c r="AV325" s="55" t="str">
        <f t="shared" si="1481"/>
        <v/>
      </c>
      <c r="AW325" s="55" t="str">
        <f t="shared" si="1481"/>
        <v/>
      </c>
      <c r="AX325" s="55" t="str">
        <f t="shared" si="1481"/>
        <v/>
      </c>
      <c r="AY325" s="55" t="str">
        <f t="shared" si="1481"/>
        <v/>
      </c>
      <c r="AZ325" s="55" t="str">
        <f t="shared" si="1481"/>
        <v/>
      </c>
      <c r="BA325" s="55" t="str">
        <f t="shared" si="1481"/>
        <v/>
      </c>
      <c r="BB325" s="55" t="str">
        <f t="shared" si="1481"/>
        <v/>
      </c>
      <c r="BC325" s="55" t="str">
        <f t="shared" si="1481"/>
        <v/>
      </c>
      <c r="BD325" s="55" t="str">
        <f t="shared" si="1481"/>
        <v/>
      </c>
      <c r="BE325" s="55" t="str">
        <f t="shared" si="1481"/>
        <v/>
      </c>
      <c r="BF325" s="55" t="str">
        <f t="shared" si="1481"/>
        <v/>
      </c>
      <c r="BG325" s="55" t="str">
        <f t="shared" si="1481"/>
        <v/>
      </c>
      <c r="BH325" s="55" t="str">
        <f t="shared" si="1481"/>
        <v/>
      </c>
      <c r="BI325" s="55" t="str">
        <f t="shared" si="1481"/>
        <v/>
      </c>
      <c r="BJ325" s="55" t="str">
        <f t="shared" si="1481"/>
        <v/>
      </c>
      <c r="BK325" s="55" t="str">
        <f t="shared" si="1481"/>
        <v/>
      </c>
      <c r="BL325" s="55" t="str">
        <f t="shared" si="1481"/>
        <v/>
      </c>
      <c r="BM325" s="55" t="str">
        <f t="shared" si="1481"/>
        <v/>
      </c>
      <c r="BN325" s="55" t="str">
        <f t="shared" si="1481"/>
        <v/>
      </c>
      <c r="BO325" s="55" t="str">
        <f t="shared" si="1481"/>
        <v/>
      </c>
      <c r="BP325" s="55" t="str">
        <f t="shared" si="1481"/>
        <v/>
      </c>
      <c r="BQ325" s="55" t="str">
        <f t="shared" si="1481"/>
        <v/>
      </c>
      <c r="BR325" s="55" t="str">
        <f t="shared" si="1481"/>
        <v/>
      </c>
      <c r="BS325" s="55" t="str">
        <f t="shared" si="1481"/>
        <v/>
      </c>
      <c r="BT325" s="55" t="str">
        <f t="shared" si="1481"/>
        <v/>
      </c>
      <c r="BU325" s="55" t="str">
        <f t="shared" si="1481"/>
        <v/>
      </c>
      <c r="BV325" s="55" t="str">
        <f t="shared" si="1481"/>
        <v/>
      </c>
      <c r="BW325" s="55" t="str">
        <f t="shared" ref="BW325:CO325" si="1482">IFERROR(IF($Y$2="DAILY",BV325+1,""),"")</f>
        <v/>
      </c>
      <c r="BX325" s="55" t="str">
        <f t="shared" si="1482"/>
        <v/>
      </c>
      <c r="BY325" s="55" t="str">
        <f t="shared" si="1482"/>
        <v/>
      </c>
      <c r="BZ325" s="55" t="str">
        <f t="shared" si="1482"/>
        <v/>
      </c>
      <c r="CA325" s="55" t="str">
        <f t="shared" si="1482"/>
        <v/>
      </c>
      <c r="CB325" s="55" t="str">
        <f t="shared" si="1482"/>
        <v/>
      </c>
      <c r="CC325" s="55" t="str">
        <f t="shared" si="1482"/>
        <v/>
      </c>
      <c r="CD325" s="55" t="str">
        <f t="shared" si="1482"/>
        <v/>
      </c>
      <c r="CE325" s="55" t="str">
        <f t="shared" si="1482"/>
        <v/>
      </c>
      <c r="CF325" s="55" t="str">
        <f t="shared" si="1482"/>
        <v/>
      </c>
      <c r="CG325" s="55" t="str">
        <f t="shared" si="1482"/>
        <v/>
      </c>
      <c r="CH325" s="55" t="str">
        <f t="shared" si="1482"/>
        <v/>
      </c>
      <c r="CI325" s="55" t="str">
        <f t="shared" si="1482"/>
        <v/>
      </c>
      <c r="CJ325" s="55" t="str">
        <f t="shared" si="1482"/>
        <v/>
      </c>
      <c r="CK325" s="55" t="str">
        <f t="shared" si="1482"/>
        <v/>
      </c>
      <c r="CL325" s="55" t="str">
        <f t="shared" si="1482"/>
        <v/>
      </c>
      <c r="CM325" s="55" t="str">
        <f t="shared" si="1482"/>
        <v/>
      </c>
      <c r="CN325" s="55" t="str">
        <f t="shared" si="1482"/>
        <v/>
      </c>
      <c r="CO325" s="55" t="str">
        <f t="shared" si="1482"/>
        <v/>
      </c>
      <c r="CP325" s="56" t="str">
        <f>IFERROR(IF($Y$2="DAILY",DATE(B325,1,1)-WEEKDAY(DATE(B325,1,1))+13*7,DATE(CR325,1,1)-WEEKDAY(DATE(CR325,1,1))+13*7),"")</f>
        <v/>
      </c>
      <c r="CQ325" s="3"/>
      <c r="CR325" s="3" t="str">
        <f>B73</f>
        <v/>
      </c>
    </row>
    <row r="326" spans="1:96" ht="21" customHeight="1" x14ac:dyDescent="0.25">
      <c r="A326" s="48"/>
      <c r="B326" s="61"/>
      <c r="C326" s="57">
        <f t="shared" ref="C326" si="1483">IF($Y$2="DAILY",2,"")</f>
        <v>2</v>
      </c>
      <c r="D326" s="54" t="str">
        <f t="shared" ref="D326:D328" si="1484">IFERROR(IF($Y$2="DAILY",CP325+1,""),"")</f>
        <v/>
      </c>
      <c r="E326" s="55" t="str">
        <f t="shared" ref="E326:BP326" si="1485">IFERROR(IF($Y$2="DAILY",D326+1,""),"")</f>
        <v/>
      </c>
      <c r="F326" s="55" t="str">
        <f t="shared" si="1485"/>
        <v/>
      </c>
      <c r="G326" s="55" t="str">
        <f t="shared" si="1485"/>
        <v/>
      </c>
      <c r="H326" s="55" t="str">
        <f t="shared" si="1485"/>
        <v/>
      </c>
      <c r="I326" s="55" t="str">
        <f t="shared" si="1485"/>
        <v/>
      </c>
      <c r="J326" s="55" t="str">
        <f t="shared" si="1485"/>
        <v/>
      </c>
      <c r="K326" s="55" t="str">
        <f t="shared" si="1485"/>
        <v/>
      </c>
      <c r="L326" s="55" t="str">
        <f t="shared" si="1485"/>
        <v/>
      </c>
      <c r="M326" s="55" t="str">
        <f t="shared" si="1485"/>
        <v/>
      </c>
      <c r="N326" s="55" t="str">
        <f t="shared" si="1485"/>
        <v/>
      </c>
      <c r="O326" s="55" t="str">
        <f t="shared" si="1485"/>
        <v/>
      </c>
      <c r="P326" s="55" t="str">
        <f t="shared" si="1485"/>
        <v/>
      </c>
      <c r="Q326" s="55" t="str">
        <f t="shared" si="1485"/>
        <v/>
      </c>
      <c r="R326" s="55" t="str">
        <f t="shared" si="1485"/>
        <v/>
      </c>
      <c r="S326" s="55" t="str">
        <f t="shared" si="1485"/>
        <v/>
      </c>
      <c r="T326" s="55" t="str">
        <f t="shared" si="1485"/>
        <v/>
      </c>
      <c r="U326" s="55" t="str">
        <f t="shared" si="1485"/>
        <v/>
      </c>
      <c r="V326" s="55" t="str">
        <f t="shared" si="1485"/>
        <v/>
      </c>
      <c r="W326" s="55" t="str">
        <f t="shared" si="1485"/>
        <v/>
      </c>
      <c r="X326" s="55" t="str">
        <f t="shared" si="1485"/>
        <v/>
      </c>
      <c r="Y326" s="55" t="str">
        <f t="shared" si="1485"/>
        <v/>
      </c>
      <c r="Z326" s="55" t="str">
        <f t="shared" si="1485"/>
        <v/>
      </c>
      <c r="AA326" s="55" t="str">
        <f t="shared" si="1485"/>
        <v/>
      </c>
      <c r="AB326" s="55" t="str">
        <f t="shared" si="1485"/>
        <v/>
      </c>
      <c r="AC326" s="55" t="str">
        <f t="shared" si="1485"/>
        <v/>
      </c>
      <c r="AD326" s="55" t="str">
        <f t="shared" si="1485"/>
        <v/>
      </c>
      <c r="AE326" s="55" t="str">
        <f t="shared" si="1485"/>
        <v/>
      </c>
      <c r="AF326" s="55" t="str">
        <f t="shared" si="1485"/>
        <v/>
      </c>
      <c r="AG326" s="55" t="str">
        <f t="shared" si="1485"/>
        <v/>
      </c>
      <c r="AH326" s="55" t="str">
        <f t="shared" si="1485"/>
        <v/>
      </c>
      <c r="AI326" s="55" t="str">
        <f t="shared" si="1485"/>
        <v/>
      </c>
      <c r="AJ326" s="55" t="str">
        <f t="shared" si="1485"/>
        <v/>
      </c>
      <c r="AK326" s="55" t="str">
        <f t="shared" si="1485"/>
        <v/>
      </c>
      <c r="AL326" s="55" t="str">
        <f t="shared" si="1485"/>
        <v/>
      </c>
      <c r="AM326" s="55" t="str">
        <f t="shared" si="1485"/>
        <v/>
      </c>
      <c r="AN326" s="55" t="str">
        <f t="shared" si="1485"/>
        <v/>
      </c>
      <c r="AO326" s="55" t="str">
        <f t="shared" si="1485"/>
        <v/>
      </c>
      <c r="AP326" s="55" t="str">
        <f t="shared" si="1485"/>
        <v/>
      </c>
      <c r="AQ326" s="55" t="str">
        <f t="shared" si="1485"/>
        <v/>
      </c>
      <c r="AR326" s="55" t="str">
        <f t="shared" si="1485"/>
        <v/>
      </c>
      <c r="AS326" s="55" t="str">
        <f t="shared" si="1485"/>
        <v/>
      </c>
      <c r="AT326" s="55" t="str">
        <f t="shared" si="1485"/>
        <v/>
      </c>
      <c r="AU326" s="55" t="str">
        <f t="shared" si="1485"/>
        <v/>
      </c>
      <c r="AV326" s="55" t="str">
        <f t="shared" si="1485"/>
        <v/>
      </c>
      <c r="AW326" s="55" t="str">
        <f t="shared" si="1485"/>
        <v/>
      </c>
      <c r="AX326" s="55" t="str">
        <f t="shared" si="1485"/>
        <v/>
      </c>
      <c r="AY326" s="55" t="str">
        <f t="shared" si="1485"/>
        <v/>
      </c>
      <c r="AZ326" s="55" t="str">
        <f t="shared" si="1485"/>
        <v/>
      </c>
      <c r="BA326" s="55" t="str">
        <f t="shared" si="1485"/>
        <v/>
      </c>
      <c r="BB326" s="55" t="str">
        <f t="shared" si="1485"/>
        <v/>
      </c>
      <c r="BC326" s="55" t="str">
        <f t="shared" si="1485"/>
        <v/>
      </c>
      <c r="BD326" s="55" t="str">
        <f t="shared" si="1485"/>
        <v/>
      </c>
      <c r="BE326" s="55" t="str">
        <f t="shared" si="1485"/>
        <v/>
      </c>
      <c r="BF326" s="55" t="str">
        <f t="shared" si="1485"/>
        <v/>
      </c>
      <c r="BG326" s="55" t="str">
        <f t="shared" si="1485"/>
        <v/>
      </c>
      <c r="BH326" s="55" t="str">
        <f t="shared" si="1485"/>
        <v/>
      </c>
      <c r="BI326" s="55" t="str">
        <f t="shared" si="1485"/>
        <v/>
      </c>
      <c r="BJ326" s="55" t="str">
        <f t="shared" si="1485"/>
        <v/>
      </c>
      <c r="BK326" s="55" t="str">
        <f t="shared" si="1485"/>
        <v/>
      </c>
      <c r="BL326" s="55" t="str">
        <f t="shared" si="1485"/>
        <v/>
      </c>
      <c r="BM326" s="55" t="str">
        <f t="shared" si="1485"/>
        <v/>
      </c>
      <c r="BN326" s="55" t="str">
        <f t="shared" si="1485"/>
        <v/>
      </c>
      <c r="BO326" s="55" t="str">
        <f t="shared" si="1485"/>
        <v/>
      </c>
      <c r="BP326" s="55" t="str">
        <f t="shared" si="1485"/>
        <v/>
      </c>
      <c r="BQ326" s="55" t="str">
        <f t="shared" ref="BQ326:CO326" si="1486">IFERROR(IF($Y$2="DAILY",BP326+1,""),"")</f>
        <v/>
      </c>
      <c r="BR326" s="55" t="str">
        <f t="shared" si="1486"/>
        <v/>
      </c>
      <c r="BS326" s="55" t="str">
        <f t="shared" si="1486"/>
        <v/>
      </c>
      <c r="BT326" s="55" t="str">
        <f t="shared" si="1486"/>
        <v/>
      </c>
      <c r="BU326" s="55" t="str">
        <f t="shared" si="1486"/>
        <v/>
      </c>
      <c r="BV326" s="55" t="str">
        <f t="shared" si="1486"/>
        <v/>
      </c>
      <c r="BW326" s="55" t="str">
        <f t="shared" si="1486"/>
        <v/>
      </c>
      <c r="BX326" s="55" t="str">
        <f t="shared" si="1486"/>
        <v/>
      </c>
      <c r="BY326" s="55" t="str">
        <f t="shared" si="1486"/>
        <v/>
      </c>
      <c r="BZ326" s="55" t="str">
        <f t="shared" si="1486"/>
        <v/>
      </c>
      <c r="CA326" s="55" t="str">
        <f t="shared" si="1486"/>
        <v/>
      </c>
      <c r="CB326" s="55" t="str">
        <f t="shared" si="1486"/>
        <v/>
      </c>
      <c r="CC326" s="55" t="str">
        <f t="shared" si="1486"/>
        <v/>
      </c>
      <c r="CD326" s="55" t="str">
        <f t="shared" si="1486"/>
        <v/>
      </c>
      <c r="CE326" s="55" t="str">
        <f t="shared" si="1486"/>
        <v/>
      </c>
      <c r="CF326" s="55" t="str">
        <f t="shared" si="1486"/>
        <v/>
      </c>
      <c r="CG326" s="55" t="str">
        <f t="shared" si="1486"/>
        <v/>
      </c>
      <c r="CH326" s="55" t="str">
        <f t="shared" si="1486"/>
        <v/>
      </c>
      <c r="CI326" s="55" t="str">
        <f t="shared" si="1486"/>
        <v/>
      </c>
      <c r="CJ326" s="55" t="str">
        <f t="shared" si="1486"/>
        <v/>
      </c>
      <c r="CK326" s="55" t="str">
        <f t="shared" si="1486"/>
        <v/>
      </c>
      <c r="CL326" s="55" t="str">
        <f t="shared" si="1486"/>
        <v/>
      </c>
      <c r="CM326" s="55" t="str">
        <f t="shared" si="1486"/>
        <v/>
      </c>
      <c r="CN326" s="55" t="str">
        <f t="shared" si="1486"/>
        <v/>
      </c>
      <c r="CO326" s="55" t="str">
        <f t="shared" si="1486"/>
        <v/>
      </c>
      <c r="CP326" s="56" t="str">
        <f>IFERROR(IF($Y$2="DAILY",DATE(B325,1,1)-WEEKDAY(DATE(B325,1,1))+26*7,DATE(CR326,1,1)-WEEKDAY(DATE(CR326,1,1))+26*7),"")</f>
        <v/>
      </c>
      <c r="CQ326" s="3"/>
      <c r="CR326" s="3" t="str">
        <f>B73</f>
        <v/>
      </c>
    </row>
    <row r="327" spans="1:96" ht="21" customHeight="1" x14ac:dyDescent="0.25">
      <c r="A327" s="48"/>
      <c r="B327" s="49"/>
      <c r="C327" s="57">
        <f t="shared" ref="C327" si="1487">IF($Y$2="DAILY",3,"")</f>
        <v>3</v>
      </c>
      <c r="D327" s="54" t="str">
        <f t="shared" si="1484"/>
        <v/>
      </c>
      <c r="E327" s="55" t="str">
        <f t="shared" ref="E327:BP327" si="1488">IFERROR(IF($Y$2="DAILY",D327+1,""),"")</f>
        <v/>
      </c>
      <c r="F327" s="55" t="str">
        <f t="shared" si="1488"/>
        <v/>
      </c>
      <c r="G327" s="55" t="str">
        <f t="shared" si="1488"/>
        <v/>
      </c>
      <c r="H327" s="55" t="str">
        <f t="shared" si="1488"/>
        <v/>
      </c>
      <c r="I327" s="55" t="str">
        <f t="shared" si="1488"/>
        <v/>
      </c>
      <c r="J327" s="55" t="str">
        <f t="shared" si="1488"/>
        <v/>
      </c>
      <c r="K327" s="55" t="str">
        <f t="shared" si="1488"/>
        <v/>
      </c>
      <c r="L327" s="55" t="str">
        <f t="shared" si="1488"/>
        <v/>
      </c>
      <c r="M327" s="55" t="str">
        <f t="shared" si="1488"/>
        <v/>
      </c>
      <c r="N327" s="55" t="str">
        <f t="shared" si="1488"/>
        <v/>
      </c>
      <c r="O327" s="55" t="str">
        <f t="shared" si="1488"/>
        <v/>
      </c>
      <c r="P327" s="55" t="str">
        <f t="shared" si="1488"/>
        <v/>
      </c>
      <c r="Q327" s="55" t="str">
        <f t="shared" si="1488"/>
        <v/>
      </c>
      <c r="R327" s="55" t="str">
        <f t="shared" si="1488"/>
        <v/>
      </c>
      <c r="S327" s="55" t="str">
        <f t="shared" si="1488"/>
        <v/>
      </c>
      <c r="T327" s="55" t="str">
        <f t="shared" si="1488"/>
        <v/>
      </c>
      <c r="U327" s="55" t="str">
        <f t="shared" si="1488"/>
        <v/>
      </c>
      <c r="V327" s="55" t="str">
        <f t="shared" si="1488"/>
        <v/>
      </c>
      <c r="W327" s="55" t="str">
        <f t="shared" si="1488"/>
        <v/>
      </c>
      <c r="X327" s="55" t="str">
        <f t="shared" si="1488"/>
        <v/>
      </c>
      <c r="Y327" s="55" t="str">
        <f t="shared" si="1488"/>
        <v/>
      </c>
      <c r="Z327" s="55" t="str">
        <f t="shared" si="1488"/>
        <v/>
      </c>
      <c r="AA327" s="55" t="str">
        <f t="shared" si="1488"/>
        <v/>
      </c>
      <c r="AB327" s="55" t="str">
        <f t="shared" si="1488"/>
        <v/>
      </c>
      <c r="AC327" s="55" t="str">
        <f t="shared" si="1488"/>
        <v/>
      </c>
      <c r="AD327" s="55" t="str">
        <f t="shared" si="1488"/>
        <v/>
      </c>
      <c r="AE327" s="55" t="str">
        <f t="shared" si="1488"/>
        <v/>
      </c>
      <c r="AF327" s="55" t="str">
        <f t="shared" si="1488"/>
        <v/>
      </c>
      <c r="AG327" s="55" t="str">
        <f t="shared" si="1488"/>
        <v/>
      </c>
      <c r="AH327" s="55" t="str">
        <f t="shared" si="1488"/>
        <v/>
      </c>
      <c r="AI327" s="55" t="str">
        <f t="shared" si="1488"/>
        <v/>
      </c>
      <c r="AJ327" s="55" t="str">
        <f t="shared" si="1488"/>
        <v/>
      </c>
      <c r="AK327" s="55" t="str">
        <f t="shared" si="1488"/>
        <v/>
      </c>
      <c r="AL327" s="55" t="str">
        <f t="shared" si="1488"/>
        <v/>
      </c>
      <c r="AM327" s="55" t="str">
        <f t="shared" si="1488"/>
        <v/>
      </c>
      <c r="AN327" s="55" t="str">
        <f t="shared" si="1488"/>
        <v/>
      </c>
      <c r="AO327" s="55" t="str">
        <f t="shared" si="1488"/>
        <v/>
      </c>
      <c r="AP327" s="55" t="str">
        <f t="shared" si="1488"/>
        <v/>
      </c>
      <c r="AQ327" s="55" t="str">
        <f t="shared" si="1488"/>
        <v/>
      </c>
      <c r="AR327" s="55" t="str">
        <f t="shared" si="1488"/>
        <v/>
      </c>
      <c r="AS327" s="55" t="str">
        <f t="shared" si="1488"/>
        <v/>
      </c>
      <c r="AT327" s="55" t="str">
        <f t="shared" si="1488"/>
        <v/>
      </c>
      <c r="AU327" s="55" t="str">
        <f t="shared" si="1488"/>
        <v/>
      </c>
      <c r="AV327" s="55" t="str">
        <f t="shared" si="1488"/>
        <v/>
      </c>
      <c r="AW327" s="55" t="str">
        <f t="shared" si="1488"/>
        <v/>
      </c>
      <c r="AX327" s="55" t="str">
        <f t="shared" si="1488"/>
        <v/>
      </c>
      <c r="AY327" s="55" t="str">
        <f t="shared" si="1488"/>
        <v/>
      </c>
      <c r="AZ327" s="55" t="str">
        <f t="shared" si="1488"/>
        <v/>
      </c>
      <c r="BA327" s="55" t="str">
        <f t="shared" si="1488"/>
        <v/>
      </c>
      <c r="BB327" s="55" t="str">
        <f t="shared" si="1488"/>
        <v/>
      </c>
      <c r="BC327" s="55" t="str">
        <f t="shared" si="1488"/>
        <v/>
      </c>
      <c r="BD327" s="55" t="str">
        <f t="shared" si="1488"/>
        <v/>
      </c>
      <c r="BE327" s="55" t="str">
        <f t="shared" si="1488"/>
        <v/>
      </c>
      <c r="BF327" s="55" t="str">
        <f t="shared" si="1488"/>
        <v/>
      </c>
      <c r="BG327" s="55" t="str">
        <f t="shared" si="1488"/>
        <v/>
      </c>
      <c r="BH327" s="55" t="str">
        <f t="shared" si="1488"/>
        <v/>
      </c>
      <c r="BI327" s="55" t="str">
        <f t="shared" si="1488"/>
        <v/>
      </c>
      <c r="BJ327" s="55" t="str">
        <f t="shared" si="1488"/>
        <v/>
      </c>
      <c r="BK327" s="55" t="str">
        <f t="shared" si="1488"/>
        <v/>
      </c>
      <c r="BL327" s="55" t="str">
        <f t="shared" si="1488"/>
        <v/>
      </c>
      <c r="BM327" s="55" t="str">
        <f t="shared" si="1488"/>
        <v/>
      </c>
      <c r="BN327" s="55" t="str">
        <f t="shared" si="1488"/>
        <v/>
      </c>
      <c r="BO327" s="55" t="str">
        <f t="shared" si="1488"/>
        <v/>
      </c>
      <c r="BP327" s="55" t="str">
        <f t="shared" si="1488"/>
        <v/>
      </c>
      <c r="BQ327" s="55" t="str">
        <f t="shared" ref="BQ327:CO327" si="1489">IFERROR(IF($Y$2="DAILY",BP327+1,""),"")</f>
        <v/>
      </c>
      <c r="BR327" s="55" t="str">
        <f t="shared" si="1489"/>
        <v/>
      </c>
      <c r="BS327" s="55" t="str">
        <f t="shared" si="1489"/>
        <v/>
      </c>
      <c r="BT327" s="55" t="str">
        <f t="shared" si="1489"/>
        <v/>
      </c>
      <c r="BU327" s="55" t="str">
        <f t="shared" si="1489"/>
        <v/>
      </c>
      <c r="BV327" s="55" t="str">
        <f t="shared" si="1489"/>
        <v/>
      </c>
      <c r="BW327" s="55" t="str">
        <f t="shared" si="1489"/>
        <v/>
      </c>
      <c r="BX327" s="55" t="str">
        <f t="shared" si="1489"/>
        <v/>
      </c>
      <c r="BY327" s="55" t="str">
        <f t="shared" si="1489"/>
        <v/>
      </c>
      <c r="BZ327" s="55" t="str">
        <f t="shared" si="1489"/>
        <v/>
      </c>
      <c r="CA327" s="55" t="str">
        <f t="shared" si="1489"/>
        <v/>
      </c>
      <c r="CB327" s="55" t="str">
        <f t="shared" si="1489"/>
        <v/>
      </c>
      <c r="CC327" s="55" t="str">
        <f t="shared" si="1489"/>
        <v/>
      </c>
      <c r="CD327" s="55" t="str">
        <f t="shared" si="1489"/>
        <v/>
      </c>
      <c r="CE327" s="55" t="str">
        <f t="shared" si="1489"/>
        <v/>
      </c>
      <c r="CF327" s="55" t="str">
        <f t="shared" si="1489"/>
        <v/>
      </c>
      <c r="CG327" s="55" t="str">
        <f t="shared" si="1489"/>
        <v/>
      </c>
      <c r="CH327" s="55" t="str">
        <f t="shared" si="1489"/>
        <v/>
      </c>
      <c r="CI327" s="55" t="str">
        <f t="shared" si="1489"/>
        <v/>
      </c>
      <c r="CJ327" s="55" t="str">
        <f t="shared" si="1489"/>
        <v/>
      </c>
      <c r="CK327" s="55" t="str">
        <f t="shared" si="1489"/>
        <v/>
      </c>
      <c r="CL327" s="55" t="str">
        <f t="shared" si="1489"/>
        <v/>
      </c>
      <c r="CM327" s="55" t="str">
        <f t="shared" si="1489"/>
        <v/>
      </c>
      <c r="CN327" s="55" t="str">
        <f t="shared" si="1489"/>
        <v/>
      </c>
      <c r="CO327" s="55" t="str">
        <f t="shared" si="1489"/>
        <v/>
      </c>
      <c r="CP327" s="56" t="str">
        <f>IFERROR(IF($Y$2="DAILY",DATE(B325,1,1)-WEEKDAY(DATE(B325,1,1))+39*7,DATE(CR327,1,1)-WEEKDAY(DATE(CR327,1,1))+39*7),"")</f>
        <v/>
      </c>
      <c r="CQ327" s="3"/>
      <c r="CR327" s="3" t="str">
        <f>B73</f>
        <v/>
      </c>
    </row>
    <row r="328" spans="1:96" ht="21" customHeight="1" x14ac:dyDescent="0.25">
      <c r="A328" s="48"/>
      <c r="B328" s="49"/>
      <c r="C328" s="57">
        <f t="shared" ref="C328" si="1490">IF($Y$2="DAILY",4,"")</f>
        <v>4</v>
      </c>
      <c r="D328" s="54" t="str">
        <f t="shared" si="1484"/>
        <v/>
      </c>
      <c r="E328" s="55" t="str">
        <f t="shared" ref="E328:BP328" si="1491">IFERROR(IF($Y$2="DAILY",D328+1,""),"")</f>
        <v/>
      </c>
      <c r="F328" s="55" t="str">
        <f t="shared" si="1491"/>
        <v/>
      </c>
      <c r="G328" s="55" t="str">
        <f t="shared" si="1491"/>
        <v/>
      </c>
      <c r="H328" s="55" t="str">
        <f t="shared" si="1491"/>
        <v/>
      </c>
      <c r="I328" s="55" t="str">
        <f t="shared" si="1491"/>
        <v/>
      </c>
      <c r="J328" s="55" t="str">
        <f t="shared" si="1491"/>
        <v/>
      </c>
      <c r="K328" s="55" t="str">
        <f t="shared" si="1491"/>
        <v/>
      </c>
      <c r="L328" s="55" t="str">
        <f t="shared" si="1491"/>
        <v/>
      </c>
      <c r="M328" s="55" t="str">
        <f t="shared" si="1491"/>
        <v/>
      </c>
      <c r="N328" s="55" t="str">
        <f t="shared" si="1491"/>
        <v/>
      </c>
      <c r="O328" s="55" t="str">
        <f t="shared" si="1491"/>
        <v/>
      </c>
      <c r="P328" s="55" t="str">
        <f t="shared" si="1491"/>
        <v/>
      </c>
      <c r="Q328" s="55" t="str">
        <f t="shared" si="1491"/>
        <v/>
      </c>
      <c r="R328" s="55" t="str">
        <f t="shared" si="1491"/>
        <v/>
      </c>
      <c r="S328" s="55" t="str">
        <f t="shared" si="1491"/>
        <v/>
      </c>
      <c r="T328" s="55" t="str">
        <f t="shared" si="1491"/>
        <v/>
      </c>
      <c r="U328" s="55" t="str">
        <f t="shared" si="1491"/>
        <v/>
      </c>
      <c r="V328" s="55" t="str">
        <f t="shared" si="1491"/>
        <v/>
      </c>
      <c r="W328" s="55" t="str">
        <f t="shared" si="1491"/>
        <v/>
      </c>
      <c r="X328" s="55" t="str">
        <f t="shared" si="1491"/>
        <v/>
      </c>
      <c r="Y328" s="55" t="str">
        <f t="shared" si="1491"/>
        <v/>
      </c>
      <c r="Z328" s="55" t="str">
        <f t="shared" si="1491"/>
        <v/>
      </c>
      <c r="AA328" s="55" t="str">
        <f t="shared" si="1491"/>
        <v/>
      </c>
      <c r="AB328" s="55" t="str">
        <f t="shared" si="1491"/>
        <v/>
      </c>
      <c r="AC328" s="55" t="str">
        <f t="shared" si="1491"/>
        <v/>
      </c>
      <c r="AD328" s="55" t="str">
        <f t="shared" si="1491"/>
        <v/>
      </c>
      <c r="AE328" s="55" t="str">
        <f t="shared" si="1491"/>
        <v/>
      </c>
      <c r="AF328" s="55" t="str">
        <f t="shared" si="1491"/>
        <v/>
      </c>
      <c r="AG328" s="55" t="str">
        <f t="shared" si="1491"/>
        <v/>
      </c>
      <c r="AH328" s="55" t="str">
        <f t="shared" si="1491"/>
        <v/>
      </c>
      <c r="AI328" s="55" t="str">
        <f t="shared" si="1491"/>
        <v/>
      </c>
      <c r="AJ328" s="55" t="str">
        <f t="shared" si="1491"/>
        <v/>
      </c>
      <c r="AK328" s="55" t="str">
        <f t="shared" si="1491"/>
        <v/>
      </c>
      <c r="AL328" s="55" t="str">
        <f t="shared" si="1491"/>
        <v/>
      </c>
      <c r="AM328" s="55" t="str">
        <f t="shared" si="1491"/>
        <v/>
      </c>
      <c r="AN328" s="55" t="str">
        <f t="shared" si="1491"/>
        <v/>
      </c>
      <c r="AO328" s="55" t="str">
        <f t="shared" si="1491"/>
        <v/>
      </c>
      <c r="AP328" s="55" t="str">
        <f t="shared" si="1491"/>
        <v/>
      </c>
      <c r="AQ328" s="55" t="str">
        <f t="shared" si="1491"/>
        <v/>
      </c>
      <c r="AR328" s="55" t="str">
        <f t="shared" si="1491"/>
        <v/>
      </c>
      <c r="AS328" s="55" t="str">
        <f t="shared" si="1491"/>
        <v/>
      </c>
      <c r="AT328" s="55" t="str">
        <f t="shared" si="1491"/>
        <v/>
      </c>
      <c r="AU328" s="55" t="str">
        <f t="shared" si="1491"/>
        <v/>
      </c>
      <c r="AV328" s="55" t="str">
        <f t="shared" si="1491"/>
        <v/>
      </c>
      <c r="AW328" s="55" t="str">
        <f t="shared" si="1491"/>
        <v/>
      </c>
      <c r="AX328" s="55" t="str">
        <f t="shared" si="1491"/>
        <v/>
      </c>
      <c r="AY328" s="55" t="str">
        <f t="shared" si="1491"/>
        <v/>
      </c>
      <c r="AZ328" s="55" t="str">
        <f t="shared" si="1491"/>
        <v/>
      </c>
      <c r="BA328" s="55" t="str">
        <f t="shared" si="1491"/>
        <v/>
      </c>
      <c r="BB328" s="55" t="str">
        <f t="shared" si="1491"/>
        <v/>
      </c>
      <c r="BC328" s="55" t="str">
        <f t="shared" si="1491"/>
        <v/>
      </c>
      <c r="BD328" s="55" t="str">
        <f t="shared" si="1491"/>
        <v/>
      </c>
      <c r="BE328" s="55" t="str">
        <f t="shared" si="1491"/>
        <v/>
      </c>
      <c r="BF328" s="55" t="str">
        <f t="shared" si="1491"/>
        <v/>
      </c>
      <c r="BG328" s="55" t="str">
        <f t="shared" si="1491"/>
        <v/>
      </c>
      <c r="BH328" s="55" t="str">
        <f t="shared" si="1491"/>
        <v/>
      </c>
      <c r="BI328" s="55" t="str">
        <f t="shared" si="1491"/>
        <v/>
      </c>
      <c r="BJ328" s="55" t="str">
        <f t="shared" si="1491"/>
        <v/>
      </c>
      <c r="BK328" s="55" t="str">
        <f t="shared" si="1491"/>
        <v/>
      </c>
      <c r="BL328" s="55" t="str">
        <f t="shared" si="1491"/>
        <v/>
      </c>
      <c r="BM328" s="55" t="str">
        <f t="shared" si="1491"/>
        <v/>
      </c>
      <c r="BN328" s="55" t="str">
        <f t="shared" si="1491"/>
        <v/>
      </c>
      <c r="BO328" s="55" t="str">
        <f t="shared" si="1491"/>
        <v/>
      </c>
      <c r="BP328" s="55" t="str">
        <f t="shared" si="1491"/>
        <v/>
      </c>
      <c r="BQ328" s="55" t="str">
        <f t="shared" ref="BQ328:CO328" si="1492">IFERROR(IF($Y$2="DAILY",BP328+1,""),"")</f>
        <v/>
      </c>
      <c r="BR328" s="55" t="str">
        <f t="shared" si="1492"/>
        <v/>
      </c>
      <c r="BS328" s="55" t="str">
        <f t="shared" si="1492"/>
        <v/>
      </c>
      <c r="BT328" s="55" t="str">
        <f t="shared" si="1492"/>
        <v/>
      </c>
      <c r="BU328" s="55" t="str">
        <f t="shared" si="1492"/>
        <v/>
      </c>
      <c r="BV328" s="55" t="str">
        <f t="shared" si="1492"/>
        <v/>
      </c>
      <c r="BW328" s="55" t="str">
        <f t="shared" si="1492"/>
        <v/>
      </c>
      <c r="BX328" s="55" t="str">
        <f t="shared" si="1492"/>
        <v/>
      </c>
      <c r="BY328" s="55" t="str">
        <f t="shared" si="1492"/>
        <v/>
      </c>
      <c r="BZ328" s="55" t="str">
        <f t="shared" si="1492"/>
        <v/>
      </c>
      <c r="CA328" s="55" t="str">
        <f t="shared" si="1492"/>
        <v/>
      </c>
      <c r="CB328" s="55" t="str">
        <f t="shared" si="1492"/>
        <v/>
      </c>
      <c r="CC328" s="55" t="str">
        <f t="shared" si="1492"/>
        <v/>
      </c>
      <c r="CD328" s="55" t="str">
        <f t="shared" si="1492"/>
        <v/>
      </c>
      <c r="CE328" s="55" t="str">
        <f t="shared" si="1492"/>
        <v/>
      </c>
      <c r="CF328" s="55" t="str">
        <f t="shared" si="1492"/>
        <v/>
      </c>
      <c r="CG328" s="55" t="str">
        <f t="shared" si="1492"/>
        <v/>
      </c>
      <c r="CH328" s="55" t="str">
        <f t="shared" si="1492"/>
        <v/>
      </c>
      <c r="CI328" s="55" t="str">
        <f t="shared" si="1492"/>
        <v/>
      </c>
      <c r="CJ328" s="55" t="str">
        <f t="shared" si="1492"/>
        <v/>
      </c>
      <c r="CK328" s="55" t="str">
        <f t="shared" si="1492"/>
        <v/>
      </c>
      <c r="CL328" s="55" t="str">
        <f t="shared" si="1492"/>
        <v/>
      </c>
      <c r="CM328" s="55" t="str">
        <f t="shared" si="1492"/>
        <v/>
      </c>
      <c r="CN328" s="55" t="str">
        <f t="shared" si="1492"/>
        <v/>
      </c>
      <c r="CO328" s="55" t="str">
        <f t="shared" si="1492"/>
        <v/>
      </c>
      <c r="CP328" s="56" t="str">
        <f>IFERROR(IF($Y$2="DAILY",DATE(B325,1,1)-WEEKDAY(DATE(B325,1,1))+52*7,DATE(CR328,1,1)-WEEKDAY(DATE(CR328,1,1))+52*7),"")</f>
        <v/>
      </c>
      <c r="CQ328" s="3"/>
      <c r="CR328" s="3" t="str">
        <f>B73</f>
        <v/>
      </c>
    </row>
    <row r="329" spans="1:96" ht="21" customHeight="1" x14ac:dyDescent="0.25">
      <c r="A329" s="48"/>
      <c r="B329" s="49"/>
      <c r="C329" s="58"/>
      <c r="D329" s="54" t="str">
        <f>IFERROR(IF($Y$2="DAILY",IF(AND(MONTH(DATE(B325,2,29))=2,WEEKDAY(DATE(B325,1,1))=7),DATE(B325,12,24),""),""),"")</f>
        <v/>
      </c>
      <c r="E329" s="55" t="str">
        <f>IFERROR(IF($Y$2="DAILY",IF(AND(MONTH(DATE(B325,2,29))=2,WEEKDAY(DATE(B325,1,1))=7),DATE(B325,12,25),""),""),"")</f>
        <v/>
      </c>
      <c r="F329" s="55" t="str">
        <f>IFERROR(IF($Y$2="DAILY",IF(AND(MONTH(DATE(B325,2,29))=2,WEEKDAY(DATE(B325,1,1))=7),DATE(B325,12,26),""),""),"")</f>
        <v/>
      </c>
      <c r="G329" s="55" t="str">
        <f>IFERROR(IF($Y$2="DAILY",IF(AND(MONTH(DATE(B325,2,29))=2,WEEKDAY(DATE(B325,1,1))=7),DATE(B325,12,27),""),""),"")</f>
        <v/>
      </c>
      <c r="H329" s="55" t="str">
        <f>IFERROR(IF($Y$2="DAILY",IF(AND(MONTH(DATE(B325,2,29))=2,WEEKDAY(DATE(B325,1,1))=7),DATE(B325,12,28),""),""),"")</f>
        <v/>
      </c>
      <c r="I329" s="55" t="str">
        <f>IFERROR(IF($Y$2="DAILY",IF(AND(MONTH(DATE(B325,2,29))=2,WEEKDAY(DATE(B325,1,1))=7),DATE(B325,12,29),""),""),"")</f>
        <v/>
      </c>
      <c r="J329" s="55" t="str">
        <f>IFERROR(IF($Y$2="DAILY",IF(AND(MONTH(DATE(B325,2,29))=2,WEEKDAY(DATE(B325,1,1))=7),DATE(B325,12,30),""),""),"")</f>
        <v/>
      </c>
      <c r="K329" s="55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  <c r="BT329" s="62"/>
      <c r="BU329" s="62"/>
      <c r="BV329" s="62"/>
      <c r="BW329" s="62"/>
      <c r="BX329" s="62"/>
      <c r="BY329" s="62"/>
      <c r="BZ329" s="62"/>
      <c r="CA329" s="62"/>
      <c r="CB329" s="62"/>
      <c r="CC329" s="62"/>
      <c r="CD329" s="62"/>
      <c r="CE329" s="62"/>
      <c r="CF329" s="62"/>
      <c r="CG329" s="62"/>
      <c r="CH329" s="62"/>
      <c r="CI329" s="62"/>
      <c r="CJ329" s="62"/>
      <c r="CK329" s="62"/>
      <c r="CL329" s="62"/>
      <c r="CM329" s="62"/>
      <c r="CN329" s="62"/>
      <c r="CO329" s="62"/>
      <c r="CP329" s="56"/>
      <c r="CQ329" s="3"/>
      <c r="CR329" s="3" t="str">
        <f>B73</f>
        <v/>
      </c>
    </row>
    <row r="330" spans="1:96" ht="21" customHeight="1" x14ac:dyDescent="0.25">
      <c r="A330" s="48" t="str">
        <f>IFERROR(IF($Y$2="DAILY","63-64",""),"")</f>
        <v>63-64</v>
      </c>
      <c r="B330" s="49" t="str">
        <f>IFERROR(IF($Y$2="DAILY",$B$10+64,""),"")</f>
        <v/>
      </c>
      <c r="C330" s="57">
        <f t="shared" ref="C330" si="1493">IF($Y$2="DAILY",1,"")</f>
        <v>1</v>
      </c>
      <c r="D330" s="54" t="str">
        <f>IFERROR(IF($Y$2="DAILY",DATE(B330,1,1)-WEEKDAY(DATE(B330,1,1),1)+1,""),"")</f>
        <v/>
      </c>
      <c r="E330" s="55" t="str">
        <f>IFERROR(IF($Y$2="DAILY",DATE(B330,1,1)-WEEKDAY(DATE(B330,1,1),1)+2,""),"")</f>
        <v/>
      </c>
      <c r="F330" s="55" t="str">
        <f>IFERROR(IF($Y$2="DAILY",DATE(B330,1,1)-WEEKDAY(DATE(B330,1,1),1)+3,""),"")</f>
        <v/>
      </c>
      <c r="G330" s="55" t="str">
        <f>IFERROR(IF($Y$2="DAILY",DATE(B330,1,1)-WEEKDAY(DATE(B330,1,1),1)+4,""),"")</f>
        <v/>
      </c>
      <c r="H330" s="55" t="str">
        <f>IFERROR(IF($Y$2="DAILY",DATE(B330,1,1)-WEEKDAY(DATE(B330,1,1),1)+5,""),"")</f>
        <v/>
      </c>
      <c r="I330" s="55" t="str">
        <f>IFERROR(IF($Y$2="DAILY",DATE(B330,1,1)-WEEKDAY(DATE(B330,1,1),1)+6,""),"")</f>
        <v/>
      </c>
      <c r="J330" s="55" t="str">
        <f>IFERROR(IF($Y$2="DAILY",DATE(B330,1,1)-WEEKDAY(DATE(B330,1,1),1)+7,""),"")</f>
        <v/>
      </c>
      <c r="K330" s="55" t="str">
        <f t="shared" ref="K330:BV330" si="1494">IFERROR(IF($Y$2="DAILY",J330+1,""),"")</f>
        <v/>
      </c>
      <c r="L330" s="55" t="str">
        <f t="shared" si="1494"/>
        <v/>
      </c>
      <c r="M330" s="55" t="str">
        <f t="shared" si="1494"/>
        <v/>
      </c>
      <c r="N330" s="55" t="str">
        <f t="shared" si="1494"/>
        <v/>
      </c>
      <c r="O330" s="55" t="str">
        <f t="shared" si="1494"/>
        <v/>
      </c>
      <c r="P330" s="55" t="str">
        <f t="shared" si="1494"/>
        <v/>
      </c>
      <c r="Q330" s="55" t="str">
        <f t="shared" si="1494"/>
        <v/>
      </c>
      <c r="R330" s="55" t="str">
        <f t="shared" si="1494"/>
        <v/>
      </c>
      <c r="S330" s="55" t="str">
        <f t="shared" si="1494"/>
        <v/>
      </c>
      <c r="T330" s="55" t="str">
        <f t="shared" si="1494"/>
        <v/>
      </c>
      <c r="U330" s="55" t="str">
        <f t="shared" si="1494"/>
        <v/>
      </c>
      <c r="V330" s="55" t="str">
        <f t="shared" si="1494"/>
        <v/>
      </c>
      <c r="W330" s="55" t="str">
        <f t="shared" si="1494"/>
        <v/>
      </c>
      <c r="X330" s="55" t="str">
        <f t="shared" si="1494"/>
        <v/>
      </c>
      <c r="Y330" s="55" t="str">
        <f t="shared" si="1494"/>
        <v/>
      </c>
      <c r="Z330" s="55" t="str">
        <f t="shared" si="1494"/>
        <v/>
      </c>
      <c r="AA330" s="55" t="str">
        <f t="shared" si="1494"/>
        <v/>
      </c>
      <c r="AB330" s="55" t="str">
        <f t="shared" si="1494"/>
        <v/>
      </c>
      <c r="AC330" s="55" t="str">
        <f t="shared" si="1494"/>
        <v/>
      </c>
      <c r="AD330" s="55" t="str">
        <f t="shared" si="1494"/>
        <v/>
      </c>
      <c r="AE330" s="55" t="str">
        <f t="shared" si="1494"/>
        <v/>
      </c>
      <c r="AF330" s="55" t="str">
        <f t="shared" si="1494"/>
        <v/>
      </c>
      <c r="AG330" s="55" t="str">
        <f t="shared" si="1494"/>
        <v/>
      </c>
      <c r="AH330" s="55" t="str">
        <f t="shared" si="1494"/>
        <v/>
      </c>
      <c r="AI330" s="55" t="str">
        <f t="shared" si="1494"/>
        <v/>
      </c>
      <c r="AJ330" s="55" t="str">
        <f t="shared" si="1494"/>
        <v/>
      </c>
      <c r="AK330" s="55" t="str">
        <f t="shared" si="1494"/>
        <v/>
      </c>
      <c r="AL330" s="55" t="str">
        <f t="shared" si="1494"/>
        <v/>
      </c>
      <c r="AM330" s="55" t="str">
        <f t="shared" si="1494"/>
        <v/>
      </c>
      <c r="AN330" s="55" t="str">
        <f t="shared" si="1494"/>
        <v/>
      </c>
      <c r="AO330" s="55" t="str">
        <f t="shared" si="1494"/>
        <v/>
      </c>
      <c r="AP330" s="55" t="str">
        <f t="shared" si="1494"/>
        <v/>
      </c>
      <c r="AQ330" s="55" t="str">
        <f t="shared" si="1494"/>
        <v/>
      </c>
      <c r="AR330" s="55" t="str">
        <f t="shared" si="1494"/>
        <v/>
      </c>
      <c r="AS330" s="55" t="str">
        <f t="shared" si="1494"/>
        <v/>
      </c>
      <c r="AT330" s="55" t="str">
        <f t="shared" si="1494"/>
        <v/>
      </c>
      <c r="AU330" s="55" t="str">
        <f t="shared" si="1494"/>
        <v/>
      </c>
      <c r="AV330" s="55" t="str">
        <f t="shared" si="1494"/>
        <v/>
      </c>
      <c r="AW330" s="55" t="str">
        <f t="shared" si="1494"/>
        <v/>
      </c>
      <c r="AX330" s="55" t="str">
        <f t="shared" si="1494"/>
        <v/>
      </c>
      <c r="AY330" s="55" t="str">
        <f t="shared" si="1494"/>
        <v/>
      </c>
      <c r="AZ330" s="55" t="str">
        <f t="shared" si="1494"/>
        <v/>
      </c>
      <c r="BA330" s="55" t="str">
        <f t="shared" si="1494"/>
        <v/>
      </c>
      <c r="BB330" s="55" t="str">
        <f t="shared" si="1494"/>
        <v/>
      </c>
      <c r="BC330" s="55" t="str">
        <f t="shared" si="1494"/>
        <v/>
      </c>
      <c r="BD330" s="55" t="str">
        <f t="shared" si="1494"/>
        <v/>
      </c>
      <c r="BE330" s="55" t="str">
        <f t="shared" si="1494"/>
        <v/>
      </c>
      <c r="BF330" s="55" t="str">
        <f t="shared" si="1494"/>
        <v/>
      </c>
      <c r="BG330" s="55" t="str">
        <f t="shared" si="1494"/>
        <v/>
      </c>
      <c r="BH330" s="55" t="str">
        <f t="shared" si="1494"/>
        <v/>
      </c>
      <c r="BI330" s="55" t="str">
        <f t="shared" si="1494"/>
        <v/>
      </c>
      <c r="BJ330" s="55" t="str">
        <f t="shared" si="1494"/>
        <v/>
      </c>
      <c r="BK330" s="55" t="str">
        <f t="shared" si="1494"/>
        <v/>
      </c>
      <c r="BL330" s="55" t="str">
        <f t="shared" si="1494"/>
        <v/>
      </c>
      <c r="BM330" s="55" t="str">
        <f t="shared" si="1494"/>
        <v/>
      </c>
      <c r="BN330" s="55" t="str">
        <f t="shared" si="1494"/>
        <v/>
      </c>
      <c r="BO330" s="55" t="str">
        <f t="shared" si="1494"/>
        <v/>
      </c>
      <c r="BP330" s="55" t="str">
        <f t="shared" si="1494"/>
        <v/>
      </c>
      <c r="BQ330" s="55" t="str">
        <f t="shared" si="1494"/>
        <v/>
      </c>
      <c r="BR330" s="55" t="str">
        <f t="shared" si="1494"/>
        <v/>
      </c>
      <c r="BS330" s="55" t="str">
        <f t="shared" si="1494"/>
        <v/>
      </c>
      <c r="BT330" s="55" t="str">
        <f t="shared" si="1494"/>
        <v/>
      </c>
      <c r="BU330" s="55" t="str">
        <f t="shared" si="1494"/>
        <v/>
      </c>
      <c r="BV330" s="55" t="str">
        <f t="shared" si="1494"/>
        <v/>
      </c>
      <c r="BW330" s="55" t="str">
        <f t="shared" ref="BW330:CO330" si="1495">IFERROR(IF($Y$2="DAILY",BV330+1,""),"")</f>
        <v/>
      </c>
      <c r="BX330" s="55" t="str">
        <f t="shared" si="1495"/>
        <v/>
      </c>
      <c r="BY330" s="55" t="str">
        <f t="shared" si="1495"/>
        <v/>
      </c>
      <c r="BZ330" s="55" t="str">
        <f t="shared" si="1495"/>
        <v/>
      </c>
      <c r="CA330" s="55" t="str">
        <f t="shared" si="1495"/>
        <v/>
      </c>
      <c r="CB330" s="55" t="str">
        <f t="shared" si="1495"/>
        <v/>
      </c>
      <c r="CC330" s="55" t="str">
        <f t="shared" si="1495"/>
        <v/>
      </c>
      <c r="CD330" s="55" t="str">
        <f t="shared" si="1495"/>
        <v/>
      </c>
      <c r="CE330" s="55" t="str">
        <f t="shared" si="1495"/>
        <v/>
      </c>
      <c r="CF330" s="55" t="str">
        <f t="shared" si="1495"/>
        <v/>
      </c>
      <c r="CG330" s="55" t="str">
        <f t="shared" si="1495"/>
        <v/>
      </c>
      <c r="CH330" s="55" t="str">
        <f t="shared" si="1495"/>
        <v/>
      </c>
      <c r="CI330" s="55" t="str">
        <f t="shared" si="1495"/>
        <v/>
      </c>
      <c r="CJ330" s="55" t="str">
        <f t="shared" si="1495"/>
        <v/>
      </c>
      <c r="CK330" s="55" t="str">
        <f t="shared" si="1495"/>
        <v/>
      </c>
      <c r="CL330" s="55" t="str">
        <f t="shared" si="1495"/>
        <v/>
      </c>
      <c r="CM330" s="55" t="str">
        <f t="shared" si="1495"/>
        <v/>
      </c>
      <c r="CN330" s="55" t="str">
        <f t="shared" si="1495"/>
        <v/>
      </c>
      <c r="CO330" s="55" t="str">
        <f t="shared" si="1495"/>
        <v/>
      </c>
      <c r="CP330" s="56" t="str">
        <f>IFERROR(IF($Y$2="DAILY",DATE(B330,1,1)-WEEKDAY(DATE(B330,1,1))+13*7,DATE(CR330,1,1)-WEEKDAY(DATE(CR330,1,1))+13*7),"")</f>
        <v/>
      </c>
      <c r="CQ330" s="3"/>
      <c r="CR330" s="3" t="str">
        <f>B74</f>
        <v/>
      </c>
    </row>
    <row r="331" spans="1:96" ht="21" customHeight="1" x14ac:dyDescent="0.25">
      <c r="A331" s="48"/>
      <c r="B331" s="61"/>
      <c r="C331" s="57">
        <f t="shared" ref="C331" si="1496">IF($Y$2="DAILY",2,"")</f>
        <v>2</v>
      </c>
      <c r="D331" s="54" t="str">
        <f t="shared" ref="D331:D333" si="1497">IFERROR(IF($Y$2="DAILY",CP330+1,""),"")</f>
        <v/>
      </c>
      <c r="E331" s="55" t="str">
        <f t="shared" ref="E331:BP331" si="1498">IFERROR(IF($Y$2="DAILY",D331+1,""),"")</f>
        <v/>
      </c>
      <c r="F331" s="55" t="str">
        <f t="shared" si="1498"/>
        <v/>
      </c>
      <c r="G331" s="55" t="str">
        <f t="shared" si="1498"/>
        <v/>
      </c>
      <c r="H331" s="55" t="str">
        <f t="shared" si="1498"/>
        <v/>
      </c>
      <c r="I331" s="55" t="str">
        <f t="shared" si="1498"/>
        <v/>
      </c>
      <c r="J331" s="55" t="str">
        <f t="shared" si="1498"/>
        <v/>
      </c>
      <c r="K331" s="55" t="str">
        <f t="shared" si="1498"/>
        <v/>
      </c>
      <c r="L331" s="55" t="str">
        <f t="shared" si="1498"/>
        <v/>
      </c>
      <c r="M331" s="55" t="str">
        <f t="shared" si="1498"/>
        <v/>
      </c>
      <c r="N331" s="55" t="str">
        <f t="shared" si="1498"/>
        <v/>
      </c>
      <c r="O331" s="55" t="str">
        <f t="shared" si="1498"/>
        <v/>
      </c>
      <c r="P331" s="55" t="str">
        <f t="shared" si="1498"/>
        <v/>
      </c>
      <c r="Q331" s="55" t="str">
        <f t="shared" si="1498"/>
        <v/>
      </c>
      <c r="R331" s="55" t="str">
        <f t="shared" si="1498"/>
        <v/>
      </c>
      <c r="S331" s="55" t="str">
        <f t="shared" si="1498"/>
        <v/>
      </c>
      <c r="T331" s="55" t="str">
        <f t="shared" si="1498"/>
        <v/>
      </c>
      <c r="U331" s="55" t="str">
        <f t="shared" si="1498"/>
        <v/>
      </c>
      <c r="V331" s="55" t="str">
        <f t="shared" si="1498"/>
        <v/>
      </c>
      <c r="W331" s="55" t="str">
        <f t="shared" si="1498"/>
        <v/>
      </c>
      <c r="X331" s="55" t="str">
        <f t="shared" si="1498"/>
        <v/>
      </c>
      <c r="Y331" s="55" t="str">
        <f t="shared" si="1498"/>
        <v/>
      </c>
      <c r="Z331" s="55" t="str">
        <f t="shared" si="1498"/>
        <v/>
      </c>
      <c r="AA331" s="55" t="str">
        <f t="shared" si="1498"/>
        <v/>
      </c>
      <c r="AB331" s="55" t="str">
        <f t="shared" si="1498"/>
        <v/>
      </c>
      <c r="AC331" s="55" t="str">
        <f t="shared" si="1498"/>
        <v/>
      </c>
      <c r="AD331" s="55" t="str">
        <f t="shared" si="1498"/>
        <v/>
      </c>
      <c r="AE331" s="55" t="str">
        <f t="shared" si="1498"/>
        <v/>
      </c>
      <c r="AF331" s="55" t="str">
        <f t="shared" si="1498"/>
        <v/>
      </c>
      <c r="AG331" s="55" t="str">
        <f t="shared" si="1498"/>
        <v/>
      </c>
      <c r="AH331" s="55" t="str">
        <f t="shared" si="1498"/>
        <v/>
      </c>
      <c r="AI331" s="55" t="str">
        <f t="shared" si="1498"/>
        <v/>
      </c>
      <c r="AJ331" s="55" t="str">
        <f t="shared" si="1498"/>
        <v/>
      </c>
      <c r="AK331" s="55" t="str">
        <f t="shared" si="1498"/>
        <v/>
      </c>
      <c r="AL331" s="55" t="str">
        <f t="shared" si="1498"/>
        <v/>
      </c>
      <c r="AM331" s="55" t="str">
        <f t="shared" si="1498"/>
        <v/>
      </c>
      <c r="AN331" s="55" t="str">
        <f t="shared" si="1498"/>
        <v/>
      </c>
      <c r="AO331" s="55" t="str">
        <f t="shared" si="1498"/>
        <v/>
      </c>
      <c r="AP331" s="55" t="str">
        <f t="shared" si="1498"/>
        <v/>
      </c>
      <c r="AQ331" s="55" t="str">
        <f t="shared" si="1498"/>
        <v/>
      </c>
      <c r="AR331" s="55" t="str">
        <f t="shared" si="1498"/>
        <v/>
      </c>
      <c r="AS331" s="55" t="str">
        <f t="shared" si="1498"/>
        <v/>
      </c>
      <c r="AT331" s="55" t="str">
        <f t="shared" si="1498"/>
        <v/>
      </c>
      <c r="AU331" s="55" t="str">
        <f t="shared" si="1498"/>
        <v/>
      </c>
      <c r="AV331" s="55" t="str">
        <f t="shared" si="1498"/>
        <v/>
      </c>
      <c r="AW331" s="55" t="str">
        <f t="shared" si="1498"/>
        <v/>
      </c>
      <c r="AX331" s="55" t="str">
        <f t="shared" si="1498"/>
        <v/>
      </c>
      <c r="AY331" s="55" t="str">
        <f t="shared" si="1498"/>
        <v/>
      </c>
      <c r="AZ331" s="55" t="str">
        <f t="shared" si="1498"/>
        <v/>
      </c>
      <c r="BA331" s="55" t="str">
        <f t="shared" si="1498"/>
        <v/>
      </c>
      <c r="BB331" s="55" t="str">
        <f t="shared" si="1498"/>
        <v/>
      </c>
      <c r="BC331" s="55" t="str">
        <f t="shared" si="1498"/>
        <v/>
      </c>
      <c r="BD331" s="55" t="str">
        <f t="shared" si="1498"/>
        <v/>
      </c>
      <c r="BE331" s="55" t="str">
        <f t="shared" si="1498"/>
        <v/>
      </c>
      <c r="BF331" s="55" t="str">
        <f t="shared" si="1498"/>
        <v/>
      </c>
      <c r="BG331" s="55" t="str">
        <f t="shared" si="1498"/>
        <v/>
      </c>
      <c r="BH331" s="55" t="str">
        <f t="shared" si="1498"/>
        <v/>
      </c>
      <c r="BI331" s="55" t="str">
        <f t="shared" si="1498"/>
        <v/>
      </c>
      <c r="BJ331" s="55" t="str">
        <f t="shared" si="1498"/>
        <v/>
      </c>
      <c r="BK331" s="55" t="str">
        <f t="shared" si="1498"/>
        <v/>
      </c>
      <c r="BL331" s="55" t="str">
        <f t="shared" si="1498"/>
        <v/>
      </c>
      <c r="BM331" s="55" t="str">
        <f t="shared" si="1498"/>
        <v/>
      </c>
      <c r="BN331" s="55" t="str">
        <f t="shared" si="1498"/>
        <v/>
      </c>
      <c r="BO331" s="55" t="str">
        <f t="shared" si="1498"/>
        <v/>
      </c>
      <c r="BP331" s="55" t="str">
        <f t="shared" si="1498"/>
        <v/>
      </c>
      <c r="BQ331" s="55" t="str">
        <f t="shared" ref="BQ331:CO331" si="1499">IFERROR(IF($Y$2="DAILY",BP331+1,""),"")</f>
        <v/>
      </c>
      <c r="BR331" s="55" t="str">
        <f t="shared" si="1499"/>
        <v/>
      </c>
      <c r="BS331" s="55" t="str">
        <f t="shared" si="1499"/>
        <v/>
      </c>
      <c r="BT331" s="55" t="str">
        <f t="shared" si="1499"/>
        <v/>
      </c>
      <c r="BU331" s="55" t="str">
        <f t="shared" si="1499"/>
        <v/>
      </c>
      <c r="BV331" s="55" t="str">
        <f t="shared" si="1499"/>
        <v/>
      </c>
      <c r="BW331" s="55" t="str">
        <f t="shared" si="1499"/>
        <v/>
      </c>
      <c r="BX331" s="55" t="str">
        <f t="shared" si="1499"/>
        <v/>
      </c>
      <c r="BY331" s="55" t="str">
        <f t="shared" si="1499"/>
        <v/>
      </c>
      <c r="BZ331" s="55" t="str">
        <f t="shared" si="1499"/>
        <v/>
      </c>
      <c r="CA331" s="55" t="str">
        <f t="shared" si="1499"/>
        <v/>
      </c>
      <c r="CB331" s="55" t="str">
        <f t="shared" si="1499"/>
        <v/>
      </c>
      <c r="CC331" s="55" t="str">
        <f t="shared" si="1499"/>
        <v/>
      </c>
      <c r="CD331" s="55" t="str">
        <f t="shared" si="1499"/>
        <v/>
      </c>
      <c r="CE331" s="55" t="str">
        <f t="shared" si="1499"/>
        <v/>
      </c>
      <c r="CF331" s="55" t="str">
        <f t="shared" si="1499"/>
        <v/>
      </c>
      <c r="CG331" s="55" t="str">
        <f t="shared" si="1499"/>
        <v/>
      </c>
      <c r="CH331" s="55" t="str">
        <f t="shared" si="1499"/>
        <v/>
      </c>
      <c r="CI331" s="55" t="str">
        <f t="shared" si="1499"/>
        <v/>
      </c>
      <c r="CJ331" s="55" t="str">
        <f t="shared" si="1499"/>
        <v/>
      </c>
      <c r="CK331" s="55" t="str">
        <f t="shared" si="1499"/>
        <v/>
      </c>
      <c r="CL331" s="55" t="str">
        <f t="shared" si="1499"/>
        <v/>
      </c>
      <c r="CM331" s="55" t="str">
        <f t="shared" si="1499"/>
        <v/>
      </c>
      <c r="CN331" s="55" t="str">
        <f t="shared" si="1499"/>
        <v/>
      </c>
      <c r="CO331" s="55" t="str">
        <f t="shared" si="1499"/>
        <v/>
      </c>
      <c r="CP331" s="56" t="str">
        <f>IFERROR(IF($Y$2="DAILY",DATE(B330,1,1)-WEEKDAY(DATE(B330,1,1))+26*7,DATE(CR331,1,1)-WEEKDAY(DATE(CR331,1,1))+26*7),"")</f>
        <v/>
      </c>
      <c r="CQ331" s="3"/>
      <c r="CR331" s="3" t="str">
        <f>B74</f>
        <v/>
      </c>
    </row>
    <row r="332" spans="1:96" ht="21" customHeight="1" x14ac:dyDescent="0.25">
      <c r="A332" s="48"/>
      <c r="B332" s="49"/>
      <c r="C332" s="57">
        <f t="shared" ref="C332" si="1500">IF($Y$2="DAILY",3,"")</f>
        <v>3</v>
      </c>
      <c r="D332" s="54" t="str">
        <f t="shared" si="1497"/>
        <v/>
      </c>
      <c r="E332" s="55" t="str">
        <f t="shared" ref="E332:BP332" si="1501">IFERROR(IF($Y$2="DAILY",D332+1,""),"")</f>
        <v/>
      </c>
      <c r="F332" s="55" t="str">
        <f t="shared" si="1501"/>
        <v/>
      </c>
      <c r="G332" s="55" t="str">
        <f t="shared" si="1501"/>
        <v/>
      </c>
      <c r="H332" s="55" t="str">
        <f t="shared" si="1501"/>
        <v/>
      </c>
      <c r="I332" s="55" t="str">
        <f t="shared" si="1501"/>
        <v/>
      </c>
      <c r="J332" s="55" t="str">
        <f t="shared" si="1501"/>
        <v/>
      </c>
      <c r="K332" s="55" t="str">
        <f t="shared" si="1501"/>
        <v/>
      </c>
      <c r="L332" s="55" t="str">
        <f t="shared" si="1501"/>
        <v/>
      </c>
      <c r="M332" s="55" t="str">
        <f t="shared" si="1501"/>
        <v/>
      </c>
      <c r="N332" s="55" t="str">
        <f t="shared" si="1501"/>
        <v/>
      </c>
      <c r="O332" s="55" t="str">
        <f t="shared" si="1501"/>
        <v/>
      </c>
      <c r="P332" s="55" t="str">
        <f t="shared" si="1501"/>
        <v/>
      </c>
      <c r="Q332" s="55" t="str">
        <f t="shared" si="1501"/>
        <v/>
      </c>
      <c r="R332" s="55" t="str">
        <f t="shared" si="1501"/>
        <v/>
      </c>
      <c r="S332" s="55" t="str">
        <f t="shared" si="1501"/>
        <v/>
      </c>
      <c r="T332" s="55" t="str">
        <f t="shared" si="1501"/>
        <v/>
      </c>
      <c r="U332" s="55" t="str">
        <f t="shared" si="1501"/>
        <v/>
      </c>
      <c r="V332" s="55" t="str">
        <f t="shared" si="1501"/>
        <v/>
      </c>
      <c r="W332" s="55" t="str">
        <f t="shared" si="1501"/>
        <v/>
      </c>
      <c r="X332" s="55" t="str">
        <f t="shared" si="1501"/>
        <v/>
      </c>
      <c r="Y332" s="55" t="str">
        <f t="shared" si="1501"/>
        <v/>
      </c>
      <c r="Z332" s="55" t="str">
        <f t="shared" si="1501"/>
        <v/>
      </c>
      <c r="AA332" s="55" t="str">
        <f t="shared" si="1501"/>
        <v/>
      </c>
      <c r="AB332" s="55" t="str">
        <f t="shared" si="1501"/>
        <v/>
      </c>
      <c r="AC332" s="55" t="str">
        <f t="shared" si="1501"/>
        <v/>
      </c>
      <c r="AD332" s="55" t="str">
        <f t="shared" si="1501"/>
        <v/>
      </c>
      <c r="AE332" s="55" t="str">
        <f t="shared" si="1501"/>
        <v/>
      </c>
      <c r="AF332" s="55" t="str">
        <f t="shared" si="1501"/>
        <v/>
      </c>
      <c r="AG332" s="55" t="str">
        <f t="shared" si="1501"/>
        <v/>
      </c>
      <c r="AH332" s="55" t="str">
        <f t="shared" si="1501"/>
        <v/>
      </c>
      <c r="AI332" s="55" t="str">
        <f t="shared" si="1501"/>
        <v/>
      </c>
      <c r="AJ332" s="55" t="str">
        <f t="shared" si="1501"/>
        <v/>
      </c>
      <c r="AK332" s="55" t="str">
        <f t="shared" si="1501"/>
        <v/>
      </c>
      <c r="AL332" s="55" t="str">
        <f t="shared" si="1501"/>
        <v/>
      </c>
      <c r="AM332" s="55" t="str">
        <f t="shared" si="1501"/>
        <v/>
      </c>
      <c r="AN332" s="55" t="str">
        <f t="shared" si="1501"/>
        <v/>
      </c>
      <c r="AO332" s="55" t="str">
        <f t="shared" si="1501"/>
        <v/>
      </c>
      <c r="AP332" s="55" t="str">
        <f t="shared" si="1501"/>
        <v/>
      </c>
      <c r="AQ332" s="55" t="str">
        <f t="shared" si="1501"/>
        <v/>
      </c>
      <c r="AR332" s="55" t="str">
        <f t="shared" si="1501"/>
        <v/>
      </c>
      <c r="AS332" s="55" t="str">
        <f t="shared" si="1501"/>
        <v/>
      </c>
      <c r="AT332" s="55" t="str">
        <f t="shared" si="1501"/>
        <v/>
      </c>
      <c r="AU332" s="55" t="str">
        <f t="shared" si="1501"/>
        <v/>
      </c>
      <c r="AV332" s="55" t="str">
        <f t="shared" si="1501"/>
        <v/>
      </c>
      <c r="AW332" s="55" t="str">
        <f t="shared" si="1501"/>
        <v/>
      </c>
      <c r="AX332" s="55" t="str">
        <f t="shared" si="1501"/>
        <v/>
      </c>
      <c r="AY332" s="55" t="str">
        <f t="shared" si="1501"/>
        <v/>
      </c>
      <c r="AZ332" s="55" t="str">
        <f t="shared" si="1501"/>
        <v/>
      </c>
      <c r="BA332" s="55" t="str">
        <f t="shared" si="1501"/>
        <v/>
      </c>
      <c r="BB332" s="55" t="str">
        <f t="shared" si="1501"/>
        <v/>
      </c>
      <c r="BC332" s="55" t="str">
        <f t="shared" si="1501"/>
        <v/>
      </c>
      <c r="BD332" s="55" t="str">
        <f t="shared" si="1501"/>
        <v/>
      </c>
      <c r="BE332" s="55" t="str">
        <f t="shared" si="1501"/>
        <v/>
      </c>
      <c r="BF332" s="55" t="str">
        <f t="shared" si="1501"/>
        <v/>
      </c>
      <c r="BG332" s="55" t="str">
        <f t="shared" si="1501"/>
        <v/>
      </c>
      <c r="BH332" s="55" t="str">
        <f t="shared" si="1501"/>
        <v/>
      </c>
      <c r="BI332" s="55" t="str">
        <f t="shared" si="1501"/>
        <v/>
      </c>
      <c r="BJ332" s="55" t="str">
        <f t="shared" si="1501"/>
        <v/>
      </c>
      <c r="BK332" s="55" t="str">
        <f t="shared" si="1501"/>
        <v/>
      </c>
      <c r="BL332" s="55" t="str">
        <f t="shared" si="1501"/>
        <v/>
      </c>
      <c r="BM332" s="55" t="str">
        <f t="shared" si="1501"/>
        <v/>
      </c>
      <c r="BN332" s="55" t="str">
        <f t="shared" si="1501"/>
        <v/>
      </c>
      <c r="BO332" s="55" t="str">
        <f t="shared" si="1501"/>
        <v/>
      </c>
      <c r="BP332" s="55" t="str">
        <f t="shared" si="1501"/>
        <v/>
      </c>
      <c r="BQ332" s="55" t="str">
        <f t="shared" ref="BQ332:CO332" si="1502">IFERROR(IF($Y$2="DAILY",BP332+1,""),"")</f>
        <v/>
      </c>
      <c r="BR332" s="55" t="str">
        <f t="shared" si="1502"/>
        <v/>
      </c>
      <c r="BS332" s="55" t="str">
        <f t="shared" si="1502"/>
        <v/>
      </c>
      <c r="BT332" s="55" t="str">
        <f t="shared" si="1502"/>
        <v/>
      </c>
      <c r="BU332" s="55" t="str">
        <f t="shared" si="1502"/>
        <v/>
      </c>
      <c r="BV332" s="55" t="str">
        <f t="shared" si="1502"/>
        <v/>
      </c>
      <c r="BW332" s="55" t="str">
        <f t="shared" si="1502"/>
        <v/>
      </c>
      <c r="BX332" s="55" t="str">
        <f t="shared" si="1502"/>
        <v/>
      </c>
      <c r="BY332" s="55" t="str">
        <f t="shared" si="1502"/>
        <v/>
      </c>
      <c r="BZ332" s="55" t="str">
        <f t="shared" si="1502"/>
        <v/>
      </c>
      <c r="CA332" s="55" t="str">
        <f t="shared" si="1502"/>
        <v/>
      </c>
      <c r="CB332" s="55" t="str">
        <f t="shared" si="1502"/>
        <v/>
      </c>
      <c r="CC332" s="55" t="str">
        <f t="shared" si="1502"/>
        <v/>
      </c>
      <c r="CD332" s="55" t="str">
        <f t="shared" si="1502"/>
        <v/>
      </c>
      <c r="CE332" s="55" t="str">
        <f t="shared" si="1502"/>
        <v/>
      </c>
      <c r="CF332" s="55" t="str">
        <f t="shared" si="1502"/>
        <v/>
      </c>
      <c r="CG332" s="55" t="str">
        <f t="shared" si="1502"/>
        <v/>
      </c>
      <c r="CH332" s="55" t="str">
        <f t="shared" si="1502"/>
        <v/>
      </c>
      <c r="CI332" s="55" t="str">
        <f t="shared" si="1502"/>
        <v/>
      </c>
      <c r="CJ332" s="55" t="str">
        <f t="shared" si="1502"/>
        <v/>
      </c>
      <c r="CK332" s="55" t="str">
        <f t="shared" si="1502"/>
        <v/>
      </c>
      <c r="CL332" s="55" t="str">
        <f t="shared" si="1502"/>
        <v/>
      </c>
      <c r="CM332" s="55" t="str">
        <f t="shared" si="1502"/>
        <v/>
      </c>
      <c r="CN332" s="55" t="str">
        <f t="shared" si="1502"/>
        <v/>
      </c>
      <c r="CO332" s="55" t="str">
        <f t="shared" si="1502"/>
        <v/>
      </c>
      <c r="CP332" s="56" t="str">
        <f>IFERROR(IF($Y$2="DAILY",DATE(B330,1,1)-WEEKDAY(DATE(B330,1,1))+39*7,DATE(CR332,1,1)-WEEKDAY(DATE(CR332,1,1))+39*7),"")</f>
        <v/>
      </c>
      <c r="CQ332" s="3"/>
      <c r="CR332" s="3" t="str">
        <f>B74</f>
        <v/>
      </c>
    </row>
    <row r="333" spans="1:96" ht="21" customHeight="1" x14ac:dyDescent="0.25">
      <c r="A333" s="48"/>
      <c r="B333" s="49"/>
      <c r="C333" s="57">
        <f t="shared" ref="C333" si="1503">IF($Y$2="DAILY",4,"")</f>
        <v>4</v>
      </c>
      <c r="D333" s="54" t="str">
        <f t="shared" si="1497"/>
        <v/>
      </c>
      <c r="E333" s="55" t="str">
        <f t="shared" ref="E333:BP333" si="1504">IFERROR(IF($Y$2="DAILY",D333+1,""),"")</f>
        <v/>
      </c>
      <c r="F333" s="55" t="str">
        <f t="shared" si="1504"/>
        <v/>
      </c>
      <c r="G333" s="55" t="str">
        <f t="shared" si="1504"/>
        <v/>
      </c>
      <c r="H333" s="55" t="str">
        <f t="shared" si="1504"/>
        <v/>
      </c>
      <c r="I333" s="55" t="str">
        <f t="shared" si="1504"/>
        <v/>
      </c>
      <c r="J333" s="55" t="str">
        <f t="shared" si="1504"/>
        <v/>
      </c>
      <c r="K333" s="55" t="str">
        <f t="shared" si="1504"/>
        <v/>
      </c>
      <c r="L333" s="55" t="str">
        <f t="shared" si="1504"/>
        <v/>
      </c>
      <c r="M333" s="55" t="str">
        <f t="shared" si="1504"/>
        <v/>
      </c>
      <c r="N333" s="55" t="str">
        <f t="shared" si="1504"/>
        <v/>
      </c>
      <c r="O333" s="55" t="str">
        <f t="shared" si="1504"/>
        <v/>
      </c>
      <c r="P333" s="55" t="str">
        <f t="shared" si="1504"/>
        <v/>
      </c>
      <c r="Q333" s="55" t="str">
        <f t="shared" si="1504"/>
        <v/>
      </c>
      <c r="R333" s="55" t="str">
        <f t="shared" si="1504"/>
        <v/>
      </c>
      <c r="S333" s="55" t="str">
        <f t="shared" si="1504"/>
        <v/>
      </c>
      <c r="T333" s="55" t="str">
        <f t="shared" si="1504"/>
        <v/>
      </c>
      <c r="U333" s="55" t="str">
        <f t="shared" si="1504"/>
        <v/>
      </c>
      <c r="V333" s="55" t="str">
        <f t="shared" si="1504"/>
        <v/>
      </c>
      <c r="W333" s="55" t="str">
        <f t="shared" si="1504"/>
        <v/>
      </c>
      <c r="X333" s="55" t="str">
        <f t="shared" si="1504"/>
        <v/>
      </c>
      <c r="Y333" s="55" t="str">
        <f t="shared" si="1504"/>
        <v/>
      </c>
      <c r="Z333" s="55" t="str">
        <f t="shared" si="1504"/>
        <v/>
      </c>
      <c r="AA333" s="55" t="str">
        <f t="shared" si="1504"/>
        <v/>
      </c>
      <c r="AB333" s="55" t="str">
        <f t="shared" si="1504"/>
        <v/>
      </c>
      <c r="AC333" s="55" t="str">
        <f t="shared" si="1504"/>
        <v/>
      </c>
      <c r="AD333" s="55" t="str">
        <f t="shared" si="1504"/>
        <v/>
      </c>
      <c r="AE333" s="55" t="str">
        <f t="shared" si="1504"/>
        <v/>
      </c>
      <c r="AF333" s="55" t="str">
        <f t="shared" si="1504"/>
        <v/>
      </c>
      <c r="AG333" s="55" t="str">
        <f t="shared" si="1504"/>
        <v/>
      </c>
      <c r="AH333" s="55" t="str">
        <f t="shared" si="1504"/>
        <v/>
      </c>
      <c r="AI333" s="55" t="str">
        <f t="shared" si="1504"/>
        <v/>
      </c>
      <c r="AJ333" s="55" t="str">
        <f t="shared" si="1504"/>
        <v/>
      </c>
      <c r="AK333" s="55" t="str">
        <f t="shared" si="1504"/>
        <v/>
      </c>
      <c r="AL333" s="55" t="str">
        <f t="shared" si="1504"/>
        <v/>
      </c>
      <c r="AM333" s="55" t="str">
        <f t="shared" si="1504"/>
        <v/>
      </c>
      <c r="AN333" s="55" t="str">
        <f t="shared" si="1504"/>
        <v/>
      </c>
      <c r="AO333" s="55" t="str">
        <f t="shared" si="1504"/>
        <v/>
      </c>
      <c r="AP333" s="55" t="str">
        <f t="shared" si="1504"/>
        <v/>
      </c>
      <c r="AQ333" s="55" t="str">
        <f t="shared" si="1504"/>
        <v/>
      </c>
      <c r="AR333" s="55" t="str">
        <f t="shared" si="1504"/>
        <v/>
      </c>
      <c r="AS333" s="55" t="str">
        <f t="shared" si="1504"/>
        <v/>
      </c>
      <c r="AT333" s="55" t="str">
        <f t="shared" si="1504"/>
        <v/>
      </c>
      <c r="AU333" s="55" t="str">
        <f t="shared" si="1504"/>
        <v/>
      </c>
      <c r="AV333" s="55" t="str">
        <f t="shared" si="1504"/>
        <v/>
      </c>
      <c r="AW333" s="55" t="str">
        <f t="shared" si="1504"/>
        <v/>
      </c>
      <c r="AX333" s="55" t="str">
        <f t="shared" si="1504"/>
        <v/>
      </c>
      <c r="AY333" s="55" t="str">
        <f t="shared" si="1504"/>
        <v/>
      </c>
      <c r="AZ333" s="55" t="str">
        <f t="shared" si="1504"/>
        <v/>
      </c>
      <c r="BA333" s="55" t="str">
        <f t="shared" si="1504"/>
        <v/>
      </c>
      <c r="BB333" s="55" t="str">
        <f t="shared" si="1504"/>
        <v/>
      </c>
      <c r="BC333" s="55" t="str">
        <f t="shared" si="1504"/>
        <v/>
      </c>
      <c r="BD333" s="55" t="str">
        <f t="shared" si="1504"/>
        <v/>
      </c>
      <c r="BE333" s="55" t="str">
        <f t="shared" si="1504"/>
        <v/>
      </c>
      <c r="BF333" s="55" t="str">
        <f t="shared" si="1504"/>
        <v/>
      </c>
      <c r="BG333" s="55" t="str">
        <f t="shared" si="1504"/>
        <v/>
      </c>
      <c r="BH333" s="55" t="str">
        <f t="shared" si="1504"/>
        <v/>
      </c>
      <c r="BI333" s="55" t="str">
        <f t="shared" si="1504"/>
        <v/>
      </c>
      <c r="BJ333" s="55" t="str">
        <f t="shared" si="1504"/>
        <v/>
      </c>
      <c r="BK333" s="55" t="str">
        <f t="shared" si="1504"/>
        <v/>
      </c>
      <c r="BL333" s="55" t="str">
        <f t="shared" si="1504"/>
        <v/>
      </c>
      <c r="BM333" s="55" t="str">
        <f t="shared" si="1504"/>
        <v/>
      </c>
      <c r="BN333" s="55" t="str">
        <f t="shared" si="1504"/>
        <v/>
      </c>
      <c r="BO333" s="55" t="str">
        <f t="shared" si="1504"/>
        <v/>
      </c>
      <c r="BP333" s="55" t="str">
        <f t="shared" si="1504"/>
        <v/>
      </c>
      <c r="BQ333" s="55" t="str">
        <f t="shared" ref="BQ333:CO333" si="1505">IFERROR(IF($Y$2="DAILY",BP333+1,""),"")</f>
        <v/>
      </c>
      <c r="BR333" s="55" t="str">
        <f t="shared" si="1505"/>
        <v/>
      </c>
      <c r="BS333" s="55" t="str">
        <f t="shared" si="1505"/>
        <v/>
      </c>
      <c r="BT333" s="55" t="str">
        <f t="shared" si="1505"/>
        <v/>
      </c>
      <c r="BU333" s="55" t="str">
        <f t="shared" si="1505"/>
        <v/>
      </c>
      <c r="BV333" s="55" t="str">
        <f t="shared" si="1505"/>
        <v/>
      </c>
      <c r="BW333" s="55" t="str">
        <f t="shared" si="1505"/>
        <v/>
      </c>
      <c r="BX333" s="55" t="str">
        <f t="shared" si="1505"/>
        <v/>
      </c>
      <c r="BY333" s="55" t="str">
        <f t="shared" si="1505"/>
        <v/>
      </c>
      <c r="BZ333" s="55" t="str">
        <f t="shared" si="1505"/>
        <v/>
      </c>
      <c r="CA333" s="55" t="str">
        <f t="shared" si="1505"/>
        <v/>
      </c>
      <c r="CB333" s="55" t="str">
        <f t="shared" si="1505"/>
        <v/>
      </c>
      <c r="CC333" s="55" t="str">
        <f t="shared" si="1505"/>
        <v/>
      </c>
      <c r="CD333" s="55" t="str">
        <f t="shared" si="1505"/>
        <v/>
      </c>
      <c r="CE333" s="55" t="str">
        <f t="shared" si="1505"/>
        <v/>
      </c>
      <c r="CF333" s="55" t="str">
        <f t="shared" si="1505"/>
        <v/>
      </c>
      <c r="CG333" s="55" t="str">
        <f t="shared" si="1505"/>
        <v/>
      </c>
      <c r="CH333" s="55" t="str">
        <f t="shared" si="1505"/>
        <v/>
      </c>
      <c r="CI333" s="55" t="str">
        <f t="shared" si="1505"/>
        <v/>
      </c>
      <c r="CJ333" s="55" t="str">
        <f t="shared" si="1505"/>
        <v/>
      </c>
      <c r="CK333" s="55" t="str">
        <f t="shared" si="1505"/>
        <v/>
      </c>
      <c r="CL333" s="55" t="str">
        <f t="shared" si="1505"/>
        <v/>
      </c>
      <c r="CM333" s="55" t="str">
        <f t="shared" si="1505"/>
        <v/>
      </c>
      <c r="CN333" s="55" t="str">
        <f t="shared" si="1505"/>
        <v/>
      </c>
      <c r="CO333" s="55" t="str">
        <f t="shared" si="1505"/>
        <v/>
      </c>
      <c r="CP333" s="56" t="str">
        <f>IFERROR(IF($Y$2="DAILY",DATE(B330,1,1)-WEEKDAY(DATE(B330,1,1))+52*7,DATE(CR333,1,1)-WEEKDAY(DATE(CR333,1,1))+52*7),"")</f>
        <v/>
      </c>
      <c r="CQ333" s="3"/>
      <c r="CR333" s="3" t="str">
        <f>B74</f>
        <v/>
      </c>
    </row>
    <row r="334" spans="1:96" ht="21" customHeight="1" x14ac:dyDescent="0.25">
      <c r="A334" s="48"/>
      <c r="B334" s="49"/>
      <c r="C334" s="58"/>
      <c r="D334" s="54" t="str">
        <f>IFERROR(IF($Y$2="DAILY",IF(AND(MONTH(DATE(B330,2,29))=2,WEEKDAY(DATE(B330,1,1))=7),DATE(B330,12,24),""),""),"")</f>
        <v/>
      </c>
      <c r="E334" s="55" t="str">
        <f>IFERROR(IF($Y$2="DAILY",IF(AND(MONTH(DATE(B330,2,29))=2,WEEKDAY(DATE(B330,1,1))=7),DATE(B330,12,25),""),""),"")</f>
        <v/>
      </c>
      <c r="F334" s="55" t="str">
        <f>IFERROR(IF($Y$2="DAILY",IF(AND(MONTH(DATE(B330,2,29))=2,WEEKDAY(DATE(B330,1,1))=7),DATE(B330,12,26),""),""),"")</f>
        <v/>
      </c>
      <c r="G334" s="55" t="str">
        <f>IFERROR(IF($Y$2="DAILY",IF(AND(MONTH(DATE(B330,2,29))=2,WEEKDAY(DATE(B330,1,1))=7),DATE(B330,12,27),""),""),"")</f>
        <v/>
      </c>
      <c r="H334" s="55" t="str">
        <f>IFERROR(IF($Y$2="DAILY",IF(AND(MONTH(DATE(B330,2,29))=2,WEEKDAY(DATE(B330,1,1))=7),DATE(B330,12,28),""),""),"")</f>
        <v/>
      </c>
      <c r="I334" s="55" t="str">
        <f>IFERROR(IF($Y$2="DAILY",IF(AND(MONTH(DATE(B330,2,29))=2,WEEKDAY(DATE(B330,1,1))=7),DATE(B330,12,29),""),""),"")</f>
        <v/>
      </c>
      <c r="J334" s="55" t="str">
        <f>IFERROR(IF($Y$2="DAILY",IF(AND(MONTH(DATE(B330,2,29))=2,WEEKDAY(DATE(B330,1,1))=7),DATE(B330,12,30),""),""),"")</f>
        <v/>
      </c>
      <c r="K334" s="55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  <c r="BV334" s="62"/>
      <c r="BW334" s="62"/>
      <c r="BX334" s="62"/>
      <c r="BY334" s="62"/>
      <c r="BZ334" s="62"/>
      <c r="CA334" s="62"/>
      <c r="CB334" s="62"/>
      <c r="CC334" s="62"/>
      <c r="CD334" s="62"/>
      <c r="CE334" s="62"/>
      <c r="CF334" s="62"/>
      <c r="CG334" s="62"/>
      <c r="CH334" s="62"/>
      <c r="CI334" s="62"/>
      <c r="CJ334" s="62"/>
      <c r="CK334" s="62"/>
      <c r="CL334" s="62"/>
      <c r="CM334" s="62"/>
      <c r="CN334" s="62"/>
      <c r="CO334" s="62"/>
      <c r="CP334" s="56"/>
      <c r="CQ334" s="3"/>
      <c r="CR334" s="3" t="str">
        <f>B74</f>
        <v/>
      </c>
    </row>
    <row r="335" spans="1:96" ht="21" customHeight="1" x14ac:dyDescent="0.25">
      <c r="A335" s="48" t="str">
        <f>IFERROR(IF($Y$2="DAILY","64-65",""),"")</f>
        <v>64-65</v>
      </c>
      <c r="B335" s="49" t="str">
        <f>IFERROR(IF($Y$2="DAILY",$B$10+65,""),"")</f>
        <v/>
      </c>
      <c r="C335" s="57">
        <f t="shared" ref="C335" si="1506">IF($Y$2="DAILY",1,"")</f>
        <v>1</v>
      </c>
      <c r="D335" s="54" t="str">
        <f>IFERROR(IF($Y$2="DAILY",DATE(B335,1,1)-WEEKDAY(DATE(B335,1,1),1)+1,""),"")</f>
        <v/>
      </c>
      <c r="E335" s="55" t="str">
        <f>IFERROR(IF($Y$2="DAILY",DATE(B335,1,1)-WEEKDAY(DATE(B335,1,1),1)+2,""),"")</f>
        <v/>
      </c>
      <c r="F335" s="55" t="str">
        <f>IFERROR(IF($Y$2="DAILY",DATE(B335,1,1)-WEEKDAY(DATE(B335,1,1),1)+3,""),"")</f>
        <v/>
      </c>
      <c r="G335" s="55" t="str">
        <f>IFERROR(IF($Y$2="DAILY",DATE(B335,1,1)-WEEKDAY(DATE(B335,1,1),1)+4,""),"")</f>
        <v/>
      </c>
      <c r="H335" s="55" t="str">
        <f>IFERROR(IF($Y$2="DAILY",DATE(B335,1,1)-WEEKDAY(DATE(B335,1,1),1)+5,""),"")</f>
        <v/>
      </c>
      <c r="I335" s="55" t="str">
        <f>IFERROR(IF($Y$2="DAILY",DATE(B335,1,1)-WEEKDAY(DATE(B335,1,1),1)+6,""),"")</f>
        <v/>
      </c>
      <c r="J335" s="55" t="str">
        <f>IFERROR(IF($Y$2="DAILY",DATE(B335,1,1)-WEEKDAY(DATE(B335,1,1),1)+7,""),"")</f>
        <v/>
      </c>
      <c r="K335" s="55" t="str">
        <f t="shared" ref="K335:BV335" si="1507">IFERROR(IF($Y$2="DAILY",J335+1,""),"")</f>
        <v/>
      </c>
      <c r="L335" s="55" t="str">
        <f t="shared" si="1507"/>
        <v/>
      </c>
      <c r="M335" s="55" t="str">
        <f t="shared" si="1507"/>
        <v/>
      </c>
      <c r="N335" s="55" t="str">
        <f t="shared" si="1507"/>
        <v/>
      </c>
      <c r="O335" s="55" t="str">
        <f t="shared" si="1507"/>
        <v/>
      </c>
      <c r="P335" s="55" t="str">
        <f t="shared" si="1507"/>
        <v/>
      </c>
      <c r="Q335" s="55" t="str">
        <f t="shared" si="1507"/>
        <v/>
      </c>
      <c r="R335" s="55" t="str">
        <f t="shared" si="1507"/>
        <v/>
      </c>
      <c r="S335" s="55" t="str">
        <f t="shared" si="1507"/>
        <v/>
      </c>
      <c r="T335" s="55" t="str">
        <f t="shared" si="1507"/>
        <v/>
      </c>
      <c r="U335" s="55" t="str">
        <f t="shared" si="1507"/>
        <v/>
      </c>
      <c r="V335" s="55" t="str">
        <f t="shared" si="1507"/>
        <v/>
      </c>
      <c r="W335" s="55" t="str">
        <f t="shared" si="1507"/>
        <v/>
      </c>
      <c r="X335" s="55" t="str">
        <f t="shared" si="1507"/>
        <v/>
      </c>
      <c r="Y335" s="55" t="str">
        <f t="shared" si="1507"/>
        <v/>
      </c>
      <c r="Z335" s="55" t="str">
        <f t="shared" si="1507"/>
        <v/>
      </c>
      <c r="AA335" s="55" t="str">
        <f t="shared" si="1507"/>
        <v/>
      </c>
      <c r="AB335" s="55" t="str">
        <f t="shared" si="1507"/>
        <v/>
      </c>
      <c r="AC335" s="55" t="str">
        <f t="shared" si="1507"/>
        <v/>
      </c>
      <c r="AD335" s="55" t="str">
        <f t="shared" si="1507"/>
        <v/>
      </c>
      <c r="AE335" s="55" t="str">
        <f t="shared" si="1507"/>
        <v/>
      </c>
      <c r="AF335" s="55" t="str">
        <f t="shared" si="1507"/>
        <v/>
      </c>
      <c r="AG335" s="55" t="str">
        <f t="shared" si="1507"/>
        <v/>
      </c>
      <c r="AH335" s="55" t="str">
        <f t="shared" si="1507"/>
        <v/>
      </c>
      <c r="AI335" s="55" t="str">
        <f t="shared" si="1507"/>
        <v/>
      </c>
      <c r="AJ335" s="55" t="str">
        <f t="shared" si="1507"/>
        <v/>
      </c>
      <c r="AK335" s="55" t="str">
        <f t="shared" si="1507"/>
        <v/>
      </c>
      <c r="AL335" s="55" t="str">
        <f t="shared" si="1507"/>
        <v/>
      </c>
      <c r="AM335" s="55" t="str">
        <f t="shared" si="1507"/>
        <v/>
      </c>
      <c r="AN335" s="55" t="str">
        <f t="shared" si="1507"/>
        <v/>
      </c>
      <c r="AO335" s="55" t="str">
        <f t="shared" si="1507"/>
        <v/>
      </c>
      <c r="AP335" s="55" t="str">
        <f t="shared" si="1507"/>
        <v/>
      </c>
      <c r="AQ335" s="55" t="str">
        <f t="shared" si="1507"/>
        <v/>
      </c>
      <c r="AR335" s="55" t="str">
        <f t="shared" si="1507"/>
        <v/>
      </c>
      <c r="AS335" s="55" t="str">
        <f t="shared" si="1507"/>
        <v/>
      </c>
      <c r="AT335" s="55" t="str">
        <f t="shared" si="1507"/>
        <v/>
      </c>
      <c r="AU335" s="55" t="str">
        <f t="shared" si="1507"/>
        <v/>
      </c>
      <c r="AV335" s="55" t="str">
        <f t="shared" si="1507"/>
        <v/>
      </c>
      <c r="AW335" s="55" t="str">
        <f t="shared" si="1507"/>
        <v/>
      </c>
      <c r="AX335" s="55" t="str">
        <f t="shared" si="1507"/>
        <v/>
      </c>
      <c r="AY335" s="55" t="str">
        <f t="shared" si="1507"/>
        <v/>
      </c>
      <c r="AZ335" s="55" t="str">
        <f t="shared" si="1507"/>
        <v/>
      </c>
      <c r="BA335" s="55" t="str">
        <f t="shared" si="1507"/>
        <v/>
      </c>
      <c r="BB335" s="55" t="str">
        <f t="shared" si="1507"/>
        <v/>
      </c>
      <c r="BC335" s="55" t="str">
        <f t="shared" si="1507"/>
        <v/>
      </c>
      <c r="BD335" s="55" t="str">
        <f t="shared" si="1507"/>
        <v/>
      </c>
      <c r="BE335" s="55" t="str">
        <f t="shared" si="1507"/>
        <v/>
      </c>
      <c r="BF335" s="55" t="str">
        <f t="shared" si="1507"/>
        <v/>
      </c>
      <c r="BG335" s="55" t="str">
        <f t="shared" si="1507"/>
        <v/>
      </c>
      <c r="BH335" s="55" t="str">
        <f t="shared" si="1507"/>
        <v/>
      </c>
      <c r="BI335" s="55" t="str">
        <f t="shared" si="1507"/>
        <v/>
      </c>
      <c r="BJ335" s="55" t="str">
        <f t="shared" si="1507"/>
        <v/>
      </c>
      <c r="BK335" s="55" t="str">
        <f t="shared" si="1507"/>
        <v/>
      </c>
      <c r="BL335" s="55" t="str">
        <f t="shared" si="1507"/>
        <v/>
      </c>
      <c r="BM335" s="55" t="str">
        <f t="shared" si="1507"/>
        <v/>
      </c>
      <c r="BN335" s="55" t="str">
        <f t="shared" si="1507"/>
        <v/>
      </c>
      <c r="BO335" s="55" t="str">
        <f t="shared" si="1507"/>
        <v/>
      </c>
      <c r="BP335" s="55" t="str">
        <f t="shared" si="1507"/>
        <v/>
      </c>
      <c r="BQ335" s="55" t="str">
        <f t="shared" si="1507"/>
        <v/>
      </c>
      <c r="BR335" s="55" t="str">
        <f t="shared" si="1507"/>
        <v/>
      </c>
      <c r="BS335" s="55" t="str">
        <f t="shared" si="1507"/>
        <v/>
      </c>
      <c r="BT335" s="55" t="str">
        <f t="shared" si="1507"/>
        <v/>
      </c>
      <c r="BU335" s="55" t="str">
        <f t="shared" si="1507"/>
        <v/>
      </c>
      <c r="BV335" s="55" t="str">
        <f t="shared" si="1507"/>
        <v/>
      </c>
      <c r="BW335" s="55" t="str">
        <f t="shared" ref="BW335:CO335" si="1508">IFERROR(IF($Y$2="DAILY",BV335+1,""),"")</f>
        <v/>
      </c>
      <c r="BX335" s="55" t="str">
        <f t="shared" si="1508"/>
        <v/>
      </c>
      <c r="BY335" s="55" t="str">
        <f t="shared" si="1508"/>
        <v/>
      </c>
      <c r="BZ335" s="55" t="str">
        <f t="shared" si="1508"/>
        <v/>
      </c>
      <c r="CA335" s="55" t="str">
        <f t="shared" si="1508"/>
        <v/>
      </c>
      <c r="CB335" s="55" t="str">
        <f t="shared" si="1508"/>
        <v/>
      </c>
      <c r="CC335" s="55" t="str">
        <f t="shared" si="1508"/>
        <v/>
      </c>
      <c r="CD335" s="55" t="str">
        <f t="shared" si="1508"/>
        <v/>
      </c>
      <c r="CE335" s="55" t="str">
        <f t="shared" si="1508"/>
        <v/>
      </c>
      <c r="CF335" s="55" t="str">
        <f t="shared" si="1508"/>
        <v/>
      </c>
      <c r="CG335" s="55" t="str">
        <f t="shared" si="1508"/>
        <v/>
      </c>
      <c r="CH335" s="55" t="str">
        <f t="shared" si="1508"/>
        <v/>
      </c>
      <c r="CI335" s="55" t="str">
        <f t="shared" si="1508"/>
        <v/>
      </c>
      <c r="CJ335" s="55" t="str">
        <f t="shared" si="1508"/>
        <v/>
      </c>
      <c r="CK335" s="55" t="str">
        <f t="shared" si="1508"/>
        <v/>
      </c>
      <c r="CL335" s="55" t="str">
        <f t="shared" si="1508"/>
        <v/>
      </c>
      <c r="CM335" s="55" t="str">
        <f t="shared" si="1508"/>
        <v/>
      </c>
      <c r="CN335" s="55" t="str">
        <f t="shared" si="1508"/>
        <v/>
      </c>
      <c r="CO335" s="55" t="str">
        <f t="shared" si="1508"/>
        <v/>
      </c>
      <c r="CP335" s="56" t="str">
        <f>IFERROR(IF($Y$2="DAILY",DATE(B335,1,1)-WEEKDAY(DATE(B335,1,1))+13*7,DATE(CR335,1,1)-WEEKDAY(DATE(CR335,1,1))+13*7),"")</f>
        <v/>
      </c>
      <c r="CQ335" s="3"/>
      <c r="CR335" s="3" t="str">
        <f>B75</f>
        <v/>
      </c>
    </row>
    <row r="336" spans="1:96" ht="21" customHeight="1" x14ac:dyDescent="0.25">
      <c r="A336" s="48"/>
      <c r="B336" s="61"/>
      <c r="C336" s="57">
        <f t="shared" ref="C336" si="1509">IF($Y$2="DAILY",2,"")</f>
        <v>2</v>
      </c>
      <c r="D336" s="54" t="str">
        <f t="shared" ref="D336:D338" si="1510">IFERROR(IF($Y$2="DAILY",CP335+1,""),"")</f>
        <v/>
      </c>
      <c r="E336" s="55" t="str">
        <f t="shared" ref="E336:BP336" si="1511">IFERROR(IF($Y$2="DAILY",D336+1,""),"")</f>
        <v/>
      </c>
      <c r="F336" s="55" t="str">
        <f t="shared" si="1511"/>
        <v/>
      </c>
      <c r="G336" s="55" t="str">
        <f t="shared" si="1511"/>
        <v/>
      </c>
      <c r="H336" s="55" t="str">
        <f t="shared" si="1511"/>
        <v/>
      </c>
      <c r="I336" s="55" t="str">
        <f t="shared" si="1511"/>
        <v/>
      </c>
      <c r="J336" s="55" t="str">
        <f t="shared" si="1511"/>
        <v/>
      </c>
      <c r="K336" s="55" t="str">
        <f t="shared" si="1511"/>
        <v/>
      </c>
      <c r="L336" s="55" t="str">
        <f t="shared" si="1511"/>
        <v/>
      </c>
      <c r="M336" s="55" t="str">
        <f t="shared" si="1511"/>
        <v/>
      </c>
      <c r="N336" s="55" t="str">
        <f t="shared" si="1511"/>
        <v/>
      </c>
      <c r="O336" s="55" t="str">
        <f t="shared" si="1511"/>
        <v/>
      </c>
      <c r="P336" s="55" t="str">
        <f t="shared" si="1511"/>
        <v/>
      </c>
      <c r="Q336" s="55" t="str">
        <f t="shared" si="1511"/>
        <v/>
      </c>
      <c r="R336" s="55" t="str">
        <f t="shared" si="1511"/>
        <v/>
      </c>
      <c r="S336" s="55" t="str">
        <f t="shared" si="1511"/>
        <v/>
      </c>
      <c r="T336" s="55" t="str">
        <f t="shared" si="1511"/>
        <v/>
      </c>
      <c r="U336" s="55" t="str">
        <f t="shared" si="1511"/>
        <v/>
      </c>
      <c r="V336" s="55" t="str">
        <f t="shared" si="1511"/>
        <v/>
      </c>
      <c r="W336" s="55" t="str">
        <f t="shared" si="1511"/>
        <v/>
      </c>
      <c r="X336" s="55" t="str">
        <f t="shared" si="1511"/>
        <v/>
      </c>
      <c r="Y336" s="55" t="str">
        <f t="shared" si="1511"/>
        <v/>
      </c>
      <c r="Z336" s="55" t="str">
        <f t="shared" si="1511"/>
        <v/>
      </c>
      <c r="AA336" s="55" t="str">
        <f t="shared" si="1511"/>
        <v/>
      </c>
      <c r="AB336" s="55" t="str">
        <f t="shared" si="1511"/>
        <v/>
      </c>
      <c r="AC336" s="55" t="str">
        <f t="shared" si="1511"/>
        <v/>
      </c>
      <c r="AD336" s="55" t="str">
        <f t="shared" si="1511"/>
        <v/>
      </c>
      <c r="AE336" s="55" t="str">
        <f t="shared" si="1511"/>
        <v/>
      </c>
      <c r="AF336" s="55" t="str">
        <f t="shared" si="1511"/>
        <v/>
      </c>
      <c r="AG336" s="55" t="str">
        <f t="shared" si="1511"/>
        <v/>
      </c>
      <c r="AH336" s="55" t="str">
        <f t="shared" si="1511"/>
        <v/>
      </c>
      <c r="AI336" s="55" t="str">
        <f t="shared" si="1511"/>
        <v/>
      </c>
      <c r="AJ336" s="55" t="str">
        <f t="shared" si="1511"/>
        <v/>
      </c>
      <c r="AK336" s="55" t="str">
        <f t="shared" si="1511"/>
        <v/>
      </c>
      <c r="AL336" s="55" t="str">
        <f t="shared" si="1511"/>
        <v/>
      </c>
      <c r="AM336" s="55" t="str">
        <f t="shared" si="1511"/>
        <v/>
      </c>
      <c r="AN336" s="55" t="str">
        <f t="shared" si="1511"/>
        <v/>
      </c>
      <c r="AO336" s="55" t="str">
        <f t="shared" si="1511"/>
        <v/>
      </c>
      <c r="AP336" s="55" t="str">
        <f t="shared" si="1511"/>
        <v/>
      </c>
      <c r="AQ336" s="55" t="str">
        <f t="shared" si="1511"/>
        <v/>
      </c>
      <c r="AR336" s="55" t="str">
        <f t="shared" si="1511"/>
        <v/>
      </c>
      <c r="AS336" s="55" t="str">
        <f t="shared" si="1511"/>
        <v/>
      </c>
      <c r="AT336" s="55" t="str">
        <f t="shared" si="1511"/>
        <v/>
      </c>
      <c r="AU336" s="55" t="str">
        <f t="shared" si="1511"/>
        <v/>
      </c>
      <c r="AV336" s="55" t="str">
        <f t="shared" si="1511"/>
        <v/>
      </c>
      <c r="AW336" s="55" t="str">
        <f t="shared" si="1511"/>
        <v/>
      </c>
      <c r="AX336" s="55" t="str">
        <f t="shared" si="1511"/>
        <v/>
      </c>
      <c r="AY336" s="55" t="str">
        <f t="shared" si="1511"/>
        <v/>
      </c>
      <c r="AZ336" s="55" t="str">
        <f t="shared" si="1511"/>
        <v/>
      </c>
      <c r="BA336" s="55" t="str">
        <f t="shared" si="1511"/>
        <v/>
      </c>
      <c r="BB336" s="55" t="str">
        <f t="shared" si="1511"/>
        <v/>
      </c>
      <c r="BC336" s="55" t="str">
        <f t="shared" si="1511"/>
        <v/>
      </c>
      <c r="BD336" s="55" t="str">
        <f t="shared" si="1511"/>
        <v/>
      </c>
      <c r="BE336" s="55" t="str">
        <f t="shared" si="1511"/>
        <v/>
      </c>
      <c r="BF336" s="55" t="str">
        <f t="shared" si="1511"/>
        <v/>
      </c>
      <c r="BG336" s="55" t="str">
        <f t="shared" si="1511"/>
        <v/>
      </c>
      <c r="BH336" s="55" t="str">
        <f t="shared" si="1511"/>
        <v/>
      </c>
      <c r="BI336" s="55" t="str">
        <f t="shared" si="1511"/>
        <v/>
      </c>
      <c r="BJ336" s="55" t="str">
        <f t="shared" si="1511"/>
        <v/>
      </c>
      <c r="BK336" s="55" t="str">
        <f t="shared" si="1511"/>
        <v/>
      </c>
      <c r="BL336" s="55" t="str">
        <f t="shared" si="1511"/>
        <v/>
      </c>
      <c r="BM336" s="55" t="str">
        <f t="shared" si="1511"/>
        <v/>
      </c>
      <c r="BN336" s="55" t="str">
        <f t="shared" si="1511"/>
        <v/>
      </c>
      <c r="BO336" s="55" t="str">
        <f t="shared" si="1511"/>
        <v/>
      </c>
      <c r="BP336" s="55" t="str">
        <f t="shared" si="1511"/>
        <v/>
      </c>
      <c r="BQ336" s="55" t="str">
        <f t="shared" ref="BQ336:CO336" si="1512">IFERROR(IF($Y$2="DAILY",BP336+1,""),"")</f>
        <v/>
      </c>
      <c r="BR336" s="55" t="str">
        <f t="shared" si="1512"/>
        <v/>
      </c>
      <c r="BS336" s="55" t="str">
        <f t="shared" si="1512"/>
        <v/>
      </c>
      <c r="BT336" s="55" t="str">
        <f t="shared" si="1512"/>
        <v/>
      </c>
      <c r="BU336" s="55" t="str">
        <f t="shared" si="1512"/>
        <v/>
      </c>
      <c r="BV336" s="55" t="str">
        <f t="shared" si="1512"/>
        <v/>
      </c>
      <c r="BW336" s="55" t="str">
        <f t="shared" si="1512"/>
        <v/>
      </c>
      <c r="BX336" s="55" t="str">
        <f t="shared" si="1512"/>
        <v/>
      </c>
      <c r="BY336" s="55" t="str">
        <f t="shared" si="1512"/>
        <v/>
      </c>
      <c r="BZ336" s="55" t="str">
        <f t="shared" si="1512"/>
        <v/>
      </c>
      <c r="CA336" s="55" t="str">
        <f t="shared" si="1512"/>
        <v/>
      </c>
      <c r="CB336" s="55" t="str">
        <f t="shared" si="1512"/>
        <v/>
      </c>
      <c r="CC336" s="55" t="str">
        <f t="shared" si="1512"/>
        <v/>
      </c>
      <c r="CD336" s="55" t="str">
        <f t="shared" si="1512"/>
        <v/>
      </c>
      <c r="CE336" s="55" t="str">
        <f t="shared" si="1512"/>
        <v/>
      </c>
      <c r="CF336" s="55" t="str">
        <f t="shared" si="1512"/>
        <v/>
      </c>
      <c r="CG336" s="55" t="str">
        <f t="shared" si="1512"/>
        <v/>
      </c>
      <c r="CH336" s="55" t="str">
        <f t="shared" si="1512"/>
        <v/>
      </c>
      <c r="CI336" s="55" t="str">
        <f t="shared" si="1512"/>
        <v/>
      </c>
      <c r="CJ336" s="55" t="str">
        <f t="shared" si="1512"/>
        <v/>
      </c>
      <c r="CK336" s="55" t="str">
        <f t="shared" si="1512"/>
        <v/>
      </c>
      <c r="CL336" s="55" t="str">
        <f t="shared" si="1512"/>
        <v/>
      </c>
      <c r="CM336" s="55" t="str">
        <f t="shared" si="1512"/>
        <v/>
      </c>
      <c r="CN336" s="55" t="str">
        <f t="shared" si="1512"/>
        <v/>
      </c>
      <c r="CO336" s="55" t="str">
        <f t="shared" si="1512"/>
        <v/>
      </c>
      <c r="CP336" s="56" t="str">
        <f>IFERROR(IF($Y$2="DAILY",DATE(B335,1,1)-WEEKDAY(DATE(B335,1,1))+26*7,DATE(CR336,1,1)-WEEKDAY(DATE(CR336,1,1))+26*7),"")</f>
        <v/>
      </c>
      <c r="CQ336" s="3"/>
      <c r="CR336" s="3" t="str">
        <f>B75</f>
        <v/>
      </c>
    </row>
    <row r="337" spans="1:96" ht="21" customHeight="1" x14ac:dyDescent="0.25">
      <c r="A337" s="48"/>
      <c r="B337" s="49"/>
      <c r="C337" s="57">
        <f t="shared" ref="C337" si="1513">IF($Y$2="DAILY",3,"")</f>
        <v>3</v>
      </c>
      <c r="D337" s="54" t="str">
        <f t="shared" si="1510"/>
        <v/>
      </c>
      <c r="E337" s="55" t="str">
        <f t="shared" ref="E337:BP337" si="1514">IFERROR(IF($Y$2="DAILY",D337+1,""),"")</f>
        <v/>
      </c>
      <c r="F337" s="55" t="str">
        <f t="shared" si="1514"/>
        <v/>
      </c>
      <c r="G337" s="55" t="str">
        <f t="shared" si="1514"/>
        <v/>
      </c>
      <c r="H337" s="55" t="str">
        <f t="shared" si="1514"/>
        <v/>
      </c>
      <c r="I337" s="55" t="str">
        <f t="shared" si="1514"/>
        <v/>
      </c>
      <c r="J337" s="55" t="str">
        <f t="shared" si="1514"/>
        <v/>
      </c>
      <c r="K337" s="55" t="str">
        <f t="shared" si="1514"/>
        <v/>
      </c>
      <c r="L337" s="55" t="str">
        <f t="shared" si="1514"/>
        <v/>
      </c>
      <c r="M337" s="55" t="str">
        <f t="shared" si="1514"/>
        <v/>
      </c>
      <c r="N337" s="55" t="str">
        <f t="shared" si="1514"/>
        <v/>
      </c>
      <c r="O337" s="55" t="str">
        <f t="shared" si="1514"/>
        <v/>
      </c>
      <c r="P337" s="55" t="str">
        <f t="shared" si="1514"/>
        <v/>
      </c>
      <c r="Q337" s="55" t="str">
        <f t="shared" si="1514"/>
        <v/>
      </c>
      <c r="R337" s="55" t="str">
        <f t="shared" si="1514"/>
        <v/>
      </c>
      <c r="S337" s="55" t="str">
        <f t="shared" si="1514"/>
        <v/>
      </c>
      <c r="T337" s="55" t="str">
        <f t="shared" si="1514"/>
        <v/>
      </c>
      <c r="U337" s="55" t="str">
        <f t="shared" si="1514"/>
        <v/>
      </c>
      <c r="V337" s="55" t="str">
        <f t="shared" si="1514"/>
        <v/>
      </c>
      <c r="W337" s="55" t="str">
        <f t="shared" si="1514"/>
        <v/>
      </c>
      <c r="X337" s="55" t="str">
        <f t="shared" si="1514"/>
        <v/>
      </c>
      <c r="Y337" s="55" t="str">
        <f t="shared" si="1514"/>
        <v/>
      </c>
      <c r="Z337" s="55" t="str">
        <f t="shared" si="1514"/>
        <v/>
      </c>
      <c r="AA337" s="55" t="str">
        <f t="shared" si="1514"/>
        <v/>
      </c>
      <c r="AB337" s="55" t="str">
        <f t="shared" si="1514"/>
        <v/>
      </c>
      <c r="AC337" s="55" t="str">
        <f t="shared" si="1514"/>
        <v/>
      </c>
      <c r="AD337" s="55" t="str">
        <f t="shared" si="1514"/>
        <v/>
      </c>
      <c r="AE337" s="55" t="str">
        <f t="shared" si="1514"/>
        <v/>
      </c>
      <c r="AF337" s="55" t="str">
        <f t="shared" si="1514"/>
        <v/>
      </c>
      <c r="AG337" s="55" t="str">
        <f t="shared" si="1514"/>
        <v/>
      </c>
      <c r="AH337" s="55" t="str">
        <f t="shared" si="1514"/>
        <v/>
      </c>
      <c r="AI337" s="55" t="str">
        <f t="shared" si="1514"/>
        <v/>
      </c>
      <c r="AJ337" s="55" t="str">
        <f t="shared" si="1514"/>
        <v/>
      </c>
      <c r="AK337" s="55" t="str">
        <f t="shared" si="1514"/>
        <v/>
      </c>
      <c r="AL337" s="55" t="str">
        <f t="shared" si="1514"/>
        <v/>
      </c>
      <c r="AM337" s="55" t="str">
        <f t="shared" si="1514"/>
        <v/>
      </c>
      <c r="AN337" s="55" t="str">
        <f t="shared" si="1514"/>
        <v/>
      </c>
      <c r="AO337" s="55" t="str">
        <f t="shared" si="1514"/>
        <v/>
      </c>
      <c r="AP337" s="55" t="str">
        <f t="shared" si="1514"/>
        <v/>
      </c>
      <c r="AQ337" s="55" t="str">
        <f t="shared" si="1514"/>
        <v/>
      </c>
      <c r="AR337" s="55" t="str">
        <f t="shared" si="1514"/>
        <v/>
      </c>
      <c r="AS337" s="55" t="str">
        <f t="shared" si="1514"/>
        <v/>
      </c>
      <c r="AT337" s="55" t="str">
        <f t="shared" si="1514"/>
        <v/>
      </c>
      <c r="AU337" s="55" t="str">
        <f t="shared" si="1514"/>
        <v/>
      </c>
      <c r="AV337" s="55" t="str">
        <f t="shared" si="1514"/>
        <v/>
      </c>
      <c r="AW337" s="55" t="str">
        <f t="shared" si="1514"/>
        <v/>
      </c>
      <c r="AX337" s="55" t="str">
        <f t="shared" si="1514"/>
        <v/>
      </c>
      <c r="AY337" s="55" t="str">
        <f t="shared" si="1514"/>
        <v/>
      </c>
      <c r="AZ337" s="55" t="str">
        <f t="shared" si="1514"/>
        <v/>
      </c>
      <c r="BA337" s="55" t="str">
        <f t="shared" si="1514"/>
        <v/>
      </c>
      <c r="BB337" s="55" t="str">
        <f t="shared" si="1514"/>
        <v/>
      </c>
      <c r="BC337" s="55" t="str">
        <f t="shared" si="1514"/>
        <v/>
      </c>
      <c r="BD337" s="55" t="str">
        <f t="shared" si="1514"/>
        <v/>
      </c>
      <c r="BE337" s="55" t="str">
        <f t="shared" si="1514"/>
        <v/>
      </c>
      <c r="BF337" s="55" t="str">
        <f t="shared" si="1514"/>
        <v/>
      </c>
      <c r="BG337" s="55" t="str">
        <f t="shared" si="1514"/>
        <v/>
      </c>
      <c r="BH337" s="55" t="str">
        <f t="shared" si="1514"/>
        <v/>
      </c>
      <c r="BI337" s="55" t="str">
        <f t="shared" si="1514"/>
        <v/>
      </c>
      <c r="BJ337" s="55" t="str">
        <f t="shared" si="1514"/>
        <v/>
      </c>
      <c r="BK337" s="55" t="str">
        <f t="shared" si="1514"/>
        <v/>
      </c>
      <c r="BL337" s="55" t="str">
        <f t="shared" si="1514"/>
        <v/>
      </c>
      <c r="BM337" s="55" t="str">
        <f t="shared" si="1514"/>
        <v/>
      </c>
      <c r="BN337" s="55" t="str">
        <f t="shared" si="1514"/>
        <v/>
      </c>
      <c r="BO337" s="55" t="str">
        <f t="shared" si="1514"/>
        <v/>
      </c>
      <c r="BP337" s="55" t="str">
        <f t="shared" si="1514"/>
        <v/>
      </c>
      <c r="BQ337" s="55" t="str">
        <f t="shared" ref="BQ337:CO337" si="1515">IFERROR(IF($Y$2="DAILY",BP337+1,""),"")</f>
        <v/>
      </c>
      <c r="BR337" s="55" t="str">
        <f t="shared" si="1515"/>
        <v/>
      </c>
      <c r="BS337" s="55" t="str">
        <f t="shared" si="1515"/>
        <v/>
      </c>
      <c r="BT337" s="55" t="str">
        <f t="shared" si="1515"/>
        <v/>
      </c>
      <c r="BU337" s="55" t="str">
        <f t="shared" si="1515"/>
        <v/>
      </c>
      <c r="BV337" s="55" t="str">
        <f t="shared" si="1515"/>
        <v/>
      </c>
      <c r="BW337" s="55" t="str">
        <f t="shared" si="1515"/>
        <v/>
      </c>
      <c r="BX337" s="55" t="str">
        <f t="shared" si="1515"/>
        <v/>
      </c>
      <c r="BY337" s="55" t="str">
        <f t="shared" si="1515"/>
        <v/>
      </c>
      <c r="BZ337" s="55" t="str">
        <f t="shared" si="1515"/>
        <v/>
      </c>
      <c r="CA337" s="55" t="str">
        <f t="shared" si="1515"/>
        <v/>
      </c>
      <c r="CB337" s="55" t="str">
        <f t="shared" si="1515"/>
        <v/>
      </c>
      <c r="CC337" s="55" t="str">
        <f t="shared" si="1515"/>
        <v/>
      </c>
      <c r="CD337" s="55" t="str">
        <f t="shared" si="1515"/>
        <v/>
      </c>
      <c r="CE337" s="55" t="str">
        <f t="shared" si="1515"/>
        <v/>
      </c>
      <c r="CF337" s="55" t="str">
        <f t="shared" si="1515"/>
        <v/>
      </c>
      <c r="CG337" s="55" t="str">
        <f t="shared" si="1515"/>
        <v/>
      </c>
      <c r="CH337" s="55" t="str">
        <f t="shared" si="1515"/>
        <v/>
      </c>
      <c r="CI337" s="55" t="str">
        <f t="shared" si="1515"/>
        <v/>
      </c>
      <c r="CJ337" s="55" t="str">
        <f t="shared" si="1515"/>
        <v/>
      </c>
      <c r="CK337" s="55" t="str">
        <f t="shared" si="1515"/>
        <v/>
      </c>
      <c r="CL337" s="55" t="str">
        <f t="shared" si="1515"/>
        <v/>
      </c>
      <c r="CM337" s="55" t="str">
        <f t="shared" si="1515"/>
        <v/>
      </c>
      <c r="CN337" s="55" t="str">
        <f t="shared" si="1515"/>
        <v/>
      </c>
      <c r="CO337" s="55" t="str">
        <f t="shared" si="1515"/>
        <v/>
      </c>
      <c r="CP337" s="56" t="str">
        <f>IFERROR(IF($Y$2="DAILY",DATE(B335,1,1)-WEEKDAY(DATE(B335,1,1))+39*7,DATE(CR337,1,1)-WEEKDAY(DATE(CR337,1,1))+39*7),"")</f>
        <v/>
      </c>
      <c r="CQ337" s="3"/>
      <c r="CR337" s="3" t="str">
        <f>B75</f>
        <v/>
      </c>
    </row>
    <row r="338" spans="1:96" ht="21" customHeight="1" x14ac:dyDescent="0.25">
      <c r="A338" s="48"/>
      <c r="B338" s="49"/>
      <c r="C338" s="57">
        <f t="shared" ref="C338" si="1516">IF($Y$2="DAILY",4,"")</f>
        <v>4</v>
      </c>
      <c r="D338" s="54" t="str">
        <f t="shared" si="1510"/>
        <v/>
      </c>
      <c r="E338" s="55" t="str">
        <f t="shared" ref="E338:BP338" si="1517">IFERROR(IF($Y$2="DAILY",D338+1,""),"")</f>
        <v/>
      </c>
      <c r="F338" s="55" t="str">
        <f t="shared" si="1517"/>
        <v/>
      </c>
      <c r="G338" s="55" t="str">
        <f t="shared" si="1517"/>
        <v/>
      </c>
      <c r="H338" s="55" t="str">
        <f t="shared" si="1517"/>
        <v/>
      </c>
      <c r="I338" s="55" t="str">
        <f t="shared" si="1517"/>
        <v/>
      </c>
      <c r="J338" s="55" t="str">
        <f t="shared" si="1517"/>
        <v/>
      </c>
      <c r="K338" s="55" t="str">
        <f t="shared" si="1517"/>
        <v/>
      </c>
      <c r="L338" s="55" t="str">
        <f t="shared" si="1517"/>
        <v/>
      </c>
      <c r="M338" s="55" t="str">
        <f t="shared" si="1517"/>
        <v/>
      </c>
      <c r="N338" s="55" t="str">
        <f t="shared" si="1517"/>
        <v/>
      </c>
      <c r="O338" s="55" t="str">
        <f t="shared" si="1517"/>
        <v/>
      </c>
      <c r="P338" s="55" t="str">
        <f t="shared" si="1517"/>
        <v/>
      </c>
      <c r="Q338" s="55" t="str">
        <f t="shared" si="1517"/>
        <v/>
      </c>
      <c r="R338" s="55" t="str">
        <f t="shared" si="1517"/>
        <v/>
      </c>
      <c r="S338" s="55" t="str">
        <f t="shared" si="1517"/>
        <v/>
      </c>
      <c r="T338" s="55" t="str">
        <f t="shared" si="1517"/>
        <v/>
      </c>
      <c r="U338" s="55" t="str">
        <f t="shared" si="1517"/>
        <v/>
      </c>
      <c r="V338" s="55" t="str">
        <f t="shared" si="1517"/>
        <v/>
      </c>
      <c r="W338" s="55" t="str">
        <f t="shared" si="1517"/>
        <v/>
      </c>
      <c r="X338" s="55" t="str">
        <f t="shared" si="1517"/>
        <v/>
      </c>
      <c r="Y338" s="55" t="str">
        <f t="shared" si="1517"/>
        <v/>
      </c>
      <c r="Z338" s="55" t="str">
        <f t="shared" si="1517"/>
        <v/>
      </c>
      <c r="AA338" s="55" t="str">
        <f t="shared" si="1517"/>
        <v/>
      </c>
      <c r="AB338" s="55" t="str">
        <f t="shared" si="1517"/>
        <v/>
      </c>
      <c r="AC338" s="55" t="str">
        <f t="shared" si="1517"/>
        <v/>
      </c>
      <c r="AD338" s="55" t="str">
        <f t="shared" si="1517"/>
        <v/>
      </c>
      <c r="AE338" s="55" t="str">
        <f t="shared" si="1517"/>
        <v/>
      </c>
      <c r="AF338" s="55" t="str">
        <f t="shared" si="1517"/>
        <v/>
      </c>
      <c r="AG338" s="55" t="str">
        <f t="shared" si="1517"/>
        <v/>
      </c>
      <c r="AH338" s="55" t="str">
        <f t="shared" si="1517"/>
        <v/>
      </c>
      <c r="AI338" s="55" t="str">
        <f t="shared" si="1517"/>
        <v/>
      </c>
      <c r="AJ338" s="55" t="str">
        <f t="shared" si="1517"/>
        <v/>
      </c>
      <c r="AK338" s="55" t="str">
        <f t="shared" si="1517"/>
        <v/>
      </c>
      <c r="AL338" s="55" t="str">
        <f t="shared" si="1517"/>
        <v/>
      </c>
      <c r="AM338" s="55" t="str">
        <f t="shared" si="1517"/>
        <v/>
      </c>
      <c r="AN338" s="55" t="str">
        <f t="shared" si="1517"/>
        <v/>
      </c>
      <c r="AO338" s="55" t="str">
        <f t="shared" si="1517"/>
        <v/>
      </c>
      <c r="AP338" s="55" t="str">
        <f t="shared" si="1517"/>
        <v/>
      </c>
      <c r="AQ338" s="55" t="str">
        <f t="shared" si="1517"/>
        <v/>
      </c>
      <c r="AR338" s="55" t="str">
        <f t="shared" si="1517"/>
        <v/>
      </c>
      <c r="AS338" s="55" t="str">
        <f t="shared" si="1517"/>
        <v/>
      </c>
      <c r="AT338" s="55" t="str">
        <f t="shared" si="1517"/>
        <v/>
      </c>
      <c r="AU338" s="55" t="str">
        <f t="shared" si="1517"/>
        <v/>
      </c>
      <c r="AV338" s="55" t="str">
        <f t="shared" si="1517"/>
        <v/>
      </c>
      <c r="AW338" s="55" t="str">
        <f t="shared" si="1517"/>
        <v/>
      </c>
      <c r="AX338" s="55" t="str">
        <f t="shared" si="1517"/>
        <v/>
      </c>
      <c r="AY338" s="55" t="str">
        <f t="shared" si="1517"/>
        <v/>
      </c>
      <c r="AZ338" s="55" t="str">
        <f t="shared" si="1517"/>
        <v/>
      </c>
      <c r="BA338" s="55" t="str">
        <f t="shared" si="1517"/>
        <v/>
      </c>
      <c r="BB338" s="55" t="str">
        <f t="shared" si="1517"/>
        <v/>
      </c>
      <c r="BC338" s="55" t="str">
        <f t="shared" si="1517"/>
        <v/>
      </c>
      <c r="BD338" s="55" t="str">
        <f t="shared" si="1517"/>
        <v/>
      </c>
      <c r="BE338" s="55" t="str">
        <f t="shared" si="1517"/>
        <v/>
      </c>
      <c r="BF338" s="55" t="str">
        <f t="shared" si="1517"/>
        <v/>
      </c>
      <c r="BG338" s="55" t="str">
        <f t="shared" si="1517"/>
        <v/>
      </c>
      <c r="BH338" s="55" t="str">
        <f t="shared" si="1517"/>
        <v/>
      </c>
      <c r="BI338" s="55" t="str">
        <f t="shared" si="1517"/>
        <v/>
      </c>
      <c r="BJ338" s="55" t="str">
        <f t="shared" si="1517"/>
        <v/>
      </c>
      <c r="BK338" s="55" t="str">
        <f t="shared" si="1517"/>
        <v/>
      </c>
      <c r="BL338" s="55" t="str">
        <f t="shared" si="1517"/>
        <v/>
      </c>
      <c r="BM338" s="55" t="str">
        <f t="shared" si="1517"/>
        <v/>
      </c>
      <c r="BN338" s="55" t="str">
        <f t="shared" si="1517"/>
        <v/>
      </c>
      <c r="BO338" s="55" t="str">
        <f t="shared" si="1517"/>
        <v/>
      </c>
      <c r="BP338" s="55" t="str">
        <f t="shared" si="1517"/>
        <v/>
      </c>
      <c r="BQ338" s="55" t="str">
        <f t="shared" ref="BQ338:CO338" si="1518">IFERROR(IF($Y$2="DAILY",BP338+1,""),"")</f>
        <v/>
      </c>
      <c r="BR338" s="55" t="str">
        <f t="shared" si="1518"/>
        <v/>
      </c>
      <c r="BS338" s="55" t="str">
        <f t="shared" si="1518"/>
        <v/>
      </c>
      <c r="BT338" s="55" t="str">
        <f t="shared" si="1518"/>
        <v/>
      </c>
      <c r="BU338" s="55" t="str">
        <f t="shared" si="1518"/>
        <v/>
      </c>
      <c r="BV338" s="55" t="str">
        <f t="shared" si="1518"/>
        <v/>
      </c>
      <c r="BW338" s="55" t="str">
        <f t="shared" si="1518"/>
        <v/>
      </c>
      <c r="BX338" s="55" t="str">
        <f t="shared" si="1518"/>
        <v/>
      </c>
      <c r="BY338" s="55" t="str">
        <f t="shared" si="1518"/>
        <v/>
      </c>
      <c r="BZ338" s="55" t="str">
        <f t="shared" si="1518"/>
        <v/>
      </c>
      <c r="CA338" s="55" t="str">
        <f t="shared" si="1518"/>
        <v/>
      </c>
      <c r="CB338" s="55" t="str">
        <f t="shared" si="1518"/>
        <v/>
      </c>
      <c r="CC338" s="55" t="str">
        <f t="shared" si="1518"/>
        <v/>
      </c>
      <c r="CD338" s="55" t="str">
        <f t="shared" si="1518"/>
        <v/>
      </c>
      <c r="CE338" s="55" t="str">
        <f t="shared" si="1518"/>
        <v/>
      </c>
      <c r="CF338" s="55" t="str">
        <f t="shared" si="1518"/>
        <v/>
      </c>
      <c r="CG338" s="55" t="str">
        <f t="shared" si="1518"/>
        <v/>
      </c>
      <c r="CH338" s="55" t="str">
        <f t="shared" si="1518"/>
        <v/>
      </c>
      <c r="CI338" s="55" t="str">
        <f t="shared" si="1518"/>
        <v/>
      </c>
      <c r="CJ338" s="55" t="str">
        <f t="shared" si="1518"/>
        <v/>
      </c>
      <c r="CK338" s="55" t="str">
        <f t="shared" si="1518"/>
        <v/>
      </c>
      <c r="CL338" s="55" t="str">
        <f t="shared" si="1518"/>
        <v/>
      </c>
      <c r="CM338" s="55" t="str">
        <f t="shared" si="1518"/>
        <v/>
      </c>
      <c r="CN338" s="55" t="str">
        <f t="shared" si="1518"/>
        <v/>
      </c>
      <c r="CO338" s="55" t="str">
        <f t="shared" si="1518"/>
        <v/>
      </c>
      <c r="CP338" s="56" t="str">
        <f>IFERROR(IF($Y$2="DAILY",DATE(B335,1,1)-WEEKDAY(DATE(B335,1,1))+52*7,DATE(CR338,1,1)-WEEKDAY(DATE(CR338,1,1))+52*7),"")</f>
        <v/>
      </c>
      <c r="CQ338" s="3"/>
      <c r="CR338" s="3" t="str">
        <f>B75</f>
        <v/>
      </c>
    </row>
    <row r="339" spans="1:96" ht="21" customHeight="1" x14ac:dyDescent="0.25">
      <c r="A339" s="48"/>
      <c r="B339" s="49"/>
      <c r="C339" s="58"/>
      <c r="D339" s="54" t="str">
        <f>IFERROR(IF($Y$2="DAILY",IF(AND(MONTH(DATE(B335,2,29))=2,WEEKDAY(DATE(B335,1,1))=7),DATE(B335,12,24),""),""),"")</f>
        <v/>
      </c>
      <c r="E339" s="55" t="str">
        <f>IFERROR(IF($Y$2="DAILY",IF(AND(MONTH(DATE(B335,2,29))=2,WEEKDAY(DATE(B335,1,1))=7),DATE(B335,12,25),""),""),"")</f>
        <v/>
      </c>
      <c r="F339" s="55" t="str">
        <f>IFERROR(IF($Y$2="DAILY",IF(AND(MONTH(DATE(B335,2,29))=2,WEEKDAY(DATE(B335,1,1))=7),DATE(B335,12,26),""),""),"")</f>
        <v/>
      </c>
      <c r="G339" s="55" t="str">
        <f>IFERROR(IF($Y$2="DAILY",IF(AND(MONTH(DATE(B335,2,29))=2,WEEKDAY(DATE(B335,1,1))=7),DATE(B335,12,27),""),""),"")</f>
        <v/>
      </c>
      <c r="H339" s="55" t="str">
        <f>IFERROR(IF($Y$2="DAILY",IF(AND(MONTH(DATE(B335,2,29))=2,WEEKDAY(DATE(B335,1,1))=7),DATE(B335,12,28),""),""),"")</f>
        <v/>
      </c>
      <c r="I339" s="55" t="str">
        <f>IFERROR(IF($Y$2="DAILY",IF(AND(MONTH(DATE(B335,2,29))=2,WEEKDAY(DATE(B335,1,1))=7),DATE(B335,12,29),""),""),"")</f>
        <v/>
      </c>
      <c r="J339" s="55" t="str">
        <f>IFERROR(IF($Y$2="DAILY",IF(AND(MONTH(DATE(B335,2,29))=2,WEEKDAY(DATE(B335,1,1))=7),DATE(B335,12,30),""),""),"")</f>
        <v/>
      </c>
      <c r="K339" s="55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  <c r="BT339" s="62"/>
      <c r="BU339" s="62"/>
      <c r="BV339" s="62"/>
      <c r="BW339" s="62"/>
      <c r="BX339" s="62"/>
      <c r="BY339" s="62"/>
      <c r="BZ339" s="62"/>
      <c r="CA339" s="62"/>
      <c r="CB339" s="62"/>
      <c r="CC339" s="62"/>
      <c r="CD339" s="62"/>
      <c r="CE339" s="62"/>
      <c r="CF339" s="62"/>
      <c r="CG339" s="62"/>
      <c r="CH339" s="62"/>
      <c r="CI339" s="62"/>
      <c r="CJ339" s="62"/>
      <c r="CK339" s="62"/>
      <c r="CL339" s="62"/>
      <c r="CM339" s="62"/>
      <c r="CN339" s="62"/>
      <c r="CO339" s="62"/>
      <c r="CP339" s="56"/>
      <c r="CQ339" s="3"/>
      <c r="CR339" s="3" t="str">
        <f>B75</f>
        <v/>
      </c>
    </row>
    <row r="340" spans="1:96" ht="21" customHeight="1" x14ac:dyDescent="0.25">
      <c r="A340" s="48" t="str">
        <f>IFERROR(IF($Y$2="DAILY","65-66",""),"")</f>
        <v>65-66</v>
      </c>
      <c r="B340" s="49" t="str">
        <f>IFERROR(IF($Y$2="DAILY",$B$10+66,""),"")</f>
        <v/>
      </c>
      <c r="C340" s="57">
        <f t="shared" ref="C340" si="1519">IF($Y$2="DAILY",1,"")</f>
        <v>1</v>
      </c>
      <c r="D340" s="54" t="str">
        <f>IFERROR(IF($Y$2="DAILY",DATE(B340,1,1)-WEEKDAY(DATE(B340,1,1),1)+1,""),"")</f>
        <v/>
      </c>
      <c r="E340" s="55" t="str">
        <f>IFERROR(IF($Y$2="DAILY",DATE(B340,1,1)-WEEKDAY(DATE(B340,1,1),1)+2,""),"")</f>
        <v/>
      </c>
      <c r="F340" s="55" t="str">
        <f>IFERROR(IF($Y$2="DAILY",DATE(B340,1,1)-WEEKDAY(DATE(B340,1,1),1)+3,""),"")</f>
        <v/>
      </c>
      <c r="G340" s="55" t="str">
        <f>IFERROR(IF($Y$2="DAILY",DATE(B340,1,1)-WEEKDAY(DATE(B340,1,1),1)+4,""),"")</f>
        <v/>
      </c>
      <c r="H340" s="55" t="str">
        <f>IFERROR(IF($Y$2="DAILY",DATE(B340,1,1)-WEEKDAY(DATE(B340,1,1),1)+5,""),"")</f>
        <v/>
      </c>
      <c r="I340" s="55" t="str">
        <f>IFERROR(IF($Y$2="DAILY",DATE(B340,1,1)-WEEKDAY(DATE(B340,1,1),1)+6,""),"")</f>
        <v/>
      </c>
      <c r="J340" s="55" t="str">
        <f>IFERROR(IF($Y$2="DAILY",DATE(B340,1,1)-WEEKDAY(DATE(B340,1,1),1)+7,""),"")</f>
        <v/>
      </c>
      <c r="K340" s="55" t="str">
        <f t="shared" ref="K340:BV340" si="1520">IFERROR(IF($Y$2="DAILY",J340+1,""),"")</f>
        <v/>
      </c>
      <c r="L340" s="55" t="str">
        <f t="shared" si="1520"/>
        <v/>
      </c>
      <c r="M340" s="55" t="str">
        <f t="shared" si="1520"/>
        <v/>
      </c>
      <c r="N340" s="55" t="str">
        <f t="shared" si="1520"/>
        <v/>
      </c>
      <c r="O340" s="55" t="str">
        <f t="shared" si="1520"/>
        <v/>
      </c>
      <c r="P340" s="55" t="str">
        <f t="shared" si="1520"/>
        <v/>
      </c>
      <c r="Q340" s="55" t="str">
        <f t="shared" si="1520"/>
        <v/>
      </c>
      <c r="R340" s="55" t="str">
        <f t="shared" si="1520"/>
        <v/>
      </c>
      <c r="S340" s="55" t="str">
        <f t="shared" si="1520"/>
        <v/>
      </c>
      <c r="T340" s="55" t="str">
        <f t="shared" si="1520"/>
        <v/>
      </c>
      <c r="U340" s="55" t="str">
        <f t="shared" si="1520"/>
        <v/>
      </c>
      <c r="V340" s="55" t="str">
        <f t="shared" si="1520"/>
        <v/>
      </c>
      <c r="W340" s="55" t="str">
        <f t="shared" si="1520"/>
        <v/>
      </c>
      <c r="X340" s="55" t="str">
        <f t="shared" si="1520"/>
        <v/>
      </c>
      <c r="Y340" s="55" t="str">
        <f t="shared" si="1520"/>
        <v/>
      </c>
      <c r="Z340" s="55" t="str">
        <f t="shared" si="1520"/>
        <v/>
      </c>
      <c r="AA340" s="55" t="str">
        <f t="shared" si="1520"/>
        <v/>
      </c>
      <c r="AB340" s="55" t="str">
        <f t="shared" si="1520"/>
        <v/>
      </c>
      <c r="AC340" s="55" t="str">
        <f t="shared" si="1520"/>
        <v/>
      </c>
      <c r="AD340" s="55" t="str">
        <f t="shared" si="1520"/>
        <v/>
      </c>
      <c r="AE340" s="55" t="str">
        <f t="shared" si="1520"/>
        <v/>
      </c>
      <c r="AF340" s="55" t="str">
        <f t="shared" si="1520"/>
        <v/>
      </c>
      <c r="AG340" s="55" t="str">
        <f t="shared" si="1520"/>
        <v/>
      </c>
      <c r="AH340" s="55" t="str">
        <f t="shared" si="1520"/>
        <v/>
      </c>
      <c r="AI340" s="55" t="str">
        <f t="shared" si="1520"/>
        <v/>
      </c>
      <c r="AJ340" s="55" t="str">
        <f t="shared" si="1520"/>
        <v/>
      </c>
      <c r="AK340" s="55" t="str">
        <f t="shared" si="1520"/>
        <v/>
      </c>
      <c r="AL340" s="55" t="str">
        <f t="shared" si="1520"/>
        <v/>
      </c>
      <c r="AM340" s="55" t="str">
        <f t="shared" si="1520"/>
        <v/>
      </c>
      <c r="AN340" s="55" t="str">
        <f t="shared" si="1520"/>
        <v/>
      </c>
      <c r="AO340" s="55" t="str">
        <f t="shared" si="1520"/>
        <v/>
      </c>
      <c r="AP340" s="55" t="str">
        <f t="shared" si="1520"/>
        <v/>
      </c>
      <c r="AQ340" s="55" t="str">
        <f t="shared" si="1520"/>
        <v/>
      </c>
      <c r="AR340" s="55" t="str">
        <f t="shared" si="1520"/>
        <v/>
      </c>
      <c r="AS340" s="55" t="str">
        <f t="shared" si="1520"/>
        <v/>
      </c>
      <c r="AT340" s="55" t="str">
        <f t="shared" si="1520"/>
        <v/>
      </c>
      <c r="AU340" s="55" t="str">
        <f t="shared" si="1520"/>
        <v/>
      </c>
      <c r="AV340" s="55" t="str">
        <f t="shared" si="1520"/>
        <v/>
      </c>
      <c r="AW340" s="55" t="str">
        <f t="shared" si="1520"/>
        <v/>
      </c>
      <c r="AX340" s="55" t="str">
        <f t="shared" si="1520"/>
        <v/>
      </c>
      <c r="AY340" s="55" t="str">
        <f t="shared" si="1520"/>
        <v/>
      </c>
      <c r="AZ340" s="55" t="str">
        <f t="shared" si="1520"/>
        <v/>
      </c>
      <c r="BA340" s="55" t="str">
        <f t="shared" si="1520"/>
        <v/>
      </c>
      <c r="BB340" s="55" t="str">
        <f t="shared" si="1520"/>
        <v/>
      </c>
      <c r="BC340" s="55" t="str">
        <f t="shared" si="1520"/>
        <v/>
      </c>
      <c r="BD340" s="55" t="str">
        <f t="shared" si="1520"/>
        <v/>
      </c>
      <c r="BE340" s="55" t="str">
        <f t="shared" si="1520"/>
        <v/>
      </c>
      <c r="BF340" s="55" t="str">
        <f t="shared" si="1520"/>
        <v/>
      </c>
      <c r="BG340" s="55" t="str">
        <f t="shared" si="1520"/>
        <v/>
      </c>
      <c r="BH340" s="55" t="str">
        <f t="shared" si="1520"/>
        <v/>
      </c>
      <c r="BI340" s="55" t="str">
        <f t="shared" si="1520"/>
        <v/>
      </c>
      <c r="BJ340" s="55" t="str">
        <f t="shared" si="1520"/>
        <v/>
      </c>
      <c r="BK340" s="55" t="str">
        <f t="shared" si="1520"/>
        <v/>
      </c>
      <c r="BL340" s="55" t="str">
        <f t="shared" si="1520"/>
        <v/>
      </c>
      <c r="BM340" s="55" t="str">
        <f t="shared" si="1520"/>
        <v/>
      </c>
      <c r="BN340" s="55" t="str">
        <f t="shared" si="1520"/>
        <v/>
      </c>
      <c r="BO340" s="55" t="str">
        <f t="shared" si="1520"/>
        <v/>
      </c>
      <c r="BP340" s="55" t="str">
        <f t="shared" si="1520"/>
        <v/>
      </c>
      <c r="BQ340" s="55" t="str">
        <f t="shared" si="1520"/>
        <v/>
      </c>
      <c r="BR340" s="55" t="str">
        <f t="shared" si="1520"/>
        <v/>
      </c>
      <c r="BS340" s="55" t="str">
        <f t="shared" si="1520"/>
        <v/>
      </c>
      <c r="BT340" s="55" t="str">
        <f t="shared" si="1520"/>
        <v/>
      </c>
      <c r="BU340" s="55" t="str">
        <f t="shared" si="1520"/>
        <v/>
      </c>
      <c r="BV340" s="55" t="str">
        <f t="shared" si="1520"/>
        <v/>
      </c>
      <c r="BW340" s="55" t="str">
        <f t="shared" ref="BW340:CO340" si="1521">IFERROR(IF($Y$2="DAILY",BV340+1,""),"")</f>
        <v/>
      </c>
      <c r="BX340" s="55" t="str">
        <f t="shared" si="1521"/>
        <v/>
      </c>
      <c r="BY340" s="55" t="str">
        <f t="shared" si="1521"/>
        <v/>
      </c>
      <c r="BZ340" s="55" t="str">
        <f t="shared" si="1521"/>
        <v/>
      </c>
      <c r="CA340" s="55" t="str">
        <f t="shared" si="1521"/>
        <v/>
      </c>
      <c r="CB340" s="55" t="str">
        <f t="shared" si="1521"/>
        <v/>
      </c>
      <c r="CC340" s="55" t="str">
        <f t="shared" si="1521"/>
        <v/>
      </c>
      <c r="CD340" s="55" t="str">
        <f t="shared" si="1521"/>
        <v/>
      </c>
      <c r="CE340" s="55" t="str">
        <f t="shared" si="1521"/>
        <v/>
      </c>
      <c r="CF340" s="55" t="str">
        <f t="shared" si="1521"/>
        <v/>
      </c>
      <c r="CG340" s="55" t="str">
        <f t="shared" si="1521"/>
        <v/>
      </c>
      <c r="CH340" s="55" t="str">
        <f t="shared" si="1521"/>
        <v/>
      </c>
      <c r="CI340" s="55" t="str">
        <f t="shared" si="1521"/>
        <v/>
      </c>
      <c r="CJ340" s="55" t="str">
        <f t="shared" si="1521"/>
        <v/>
      </c>
      <c r="CK340" s="55" t="str">
        <f t="shared" si="1521"/>
        <v/>
      </c>
      <c r="CL340" s="55" t="str">
        <f t="shared" si="1521"/>
        <v/>
      </c>
      <c r="CM340" s="55" t="str">
        <f t="shared" si="1521"/>
        <v/>
      </c>
      <c r="CN340" s="55" t="str">
        <f t="shared" si="1521"/>
        <v/>
      </c>
      <c r="CO340" s="55" t="str">
        <f t="shared" si="1521"/>
        <v/>
      </c>
      <c r="CP340" s="56" t="str">
        <f>IFERROR(IF($Y$2="DAILY",DATE(B340,1,1)-WEEKDAY(DATE(B340,1,1))+13*7,DATE(CR340,1,1)-WEEKDAY(DATE(CR340,1,1))+13*7),"")</f>
        <v/>
      </c>
      <c r="CQ340" s="3"/>
      <c r="CR340" s="3" t="str">
        <f>B76</f>
        <v/>
      </c>
    </row>
    <row r="341" spans="1:96" ht="21" customHeight="1" x14ac:dyDescent="0.25">
      <c r="A341" s="48"/>
      <c r="B341" s="61"/>
      <c r="C341" s="57">
        <f t="shared" ref="C341" si="1522">IF($Y$2="DAILY",2,"")</f>
        <v>2</v>
      </c>
      <c r="D341" s="54" t="str">
        <f t="shared" ref="D341:D343" si="1523">IFERROR(IF($Y$2="DAILY",CP340+1,""),"")</f>
        <v/>
      </c>
      <c r="E341" s="55" t="str">
        <f t="shared" ref="E341:BP341" si="1524">IFERROR(IF($Y$2="DAILY",D341+1,""),"")</f>
        <v/>
      </c>
      <c r="F341" s="55" t="str">
        <f t="shared" si="1524"/>
        <v/>
      </c>
      <c r="G341" s="55" t="str">
        <f t="shared" si="1524"/>
        <v/>
      </c>
      <c r="H341" s="55" t="str">
        <f t="shared" si="1524"/>
        <v/>
      </c>
      <c r="I341" s="55" t="str">
        <f t="shared" si="1524"/>
        <v/>
      </c>
      <c r="J341" s="55" t="str">
        <f t="shared" si="1524"/>
        <v/>
      </c>
      <c r="K341" s="55" t="str">
        <f t="shared" si="1524"/>
        <v/>
      </c>
      <c r="L341" s="55" t="str">
        <f t="shared" si="1524"/>
        <v/>
      </c>
      <c r="M341" s="55" t="str">
        <f t="shared" si="1524"/>
        <v/>
      </c>
      <c r="N341" s="55" t="str">
        <f t="shared" si="1524"/>
        <v/>
      </c>
      <c r="O341" s="55" t="str">
        <f t="shared" si="1524"/>
        <v/>
      </c>
      <c r="P341" s="55" t="str">
        <f t="shared" si="1524"/>
        <v/>
      </c>
      <c r="Q341" s="55" t="str">
        <f t="shared" si="1524"/>
        <v/>
      </c>
      <c r="R341" s="55" t="str">
        <f t="shared" si="1524"/>
        <v/>
      </c>
      <c r="S341" s="55" t="str">
        <f t="shared" si="1524"/>
        <v/>
      </c>
      <c r="T341" s="55" t="str">
        <f t="shared" si="1524"/>
        <v/>
      </c>
      <c r="U341" s="55" t="str">
        <f t="shared" si="1524"/>
        <v/>
      </c>
      <c r="V341" s="55" t="str">
        <f t="shared" si="1524"/>
        <v/>
      </c>
      <c r="W341" s="55" t="str">
        <f t="shared" si="1524"/>
        <v/>
      </c>
      <c r="X341" s="55" t="str">
        <f t="shared" si="1524"/>
        <v/>
      </c>
      <c r="Y341" s="55" t="str">
        <f t="shared" si="1524"/>
        <v/>
      </c>
      <c r="Z341" s="55" t="str">
        <f t="shared" si="1524"/>
        <v/>
      </c>
      <c r="AA341" s="55" t="str">
        <f t="shared" si="1524"/>
        <v/>
      </c>
      <c r="AB341" s="55" t="str">
        <f t="shared" si="1524"/>
        <v/>
      </c>
      <c r="AC341" s="55" t="str">
        <f t="shared" si="1524"/>
        <v/>
      </c>
      <c r="AD341" s="55" t="str">
        <f t="shared" si="1524"/>
        <v/>
      </c>
      <c r="AE341" s="55" t="str">
        <f t="shared" si="1524"/>
        <v/>
      </c>
      <c r="AF341" s="55" t="str">
        <f t="shared" si="1524"/>
        <v/>
      </c>
      <c r="AG341" s="55" t="str">
        <f t="shared" si="1524"/>
        <v/>
      </c>
      <c r="AH341" s="55" t="str">
        <f t="shared" si="1524"/>
        <v/>
      </c>
      <c r="AI341" s="55" t="str">
        <f t="shared" si="1524"/>
        <v/>
      </c>
      <c r="AJ341" s="55" t="str">
        <f t="shared" si="1524"/>
        <v/>
      </c>
      <c r="AK341" s="55" t="str">
        <f t="shared" si="1524"/>
        <v/>
      </c>
      <c r="AL341" s="55" t="str">
        <f t="shared" si="1524"/>
        <v/>
      </c>
      <c r="AM341" s="55" t="str">
        <f t="shared" si="1524"/>
        <v/>
      </c>
      <c r="AN341" s="55" t="str">
        <f t="shared" si="1524"/>
        <v/>
      </c>
      <c r="AO341" s="55" t="str">
        <f t="shared" si="1524"/>
        <v/>
      </c>
      <c r="AP341" s="55" t="str">
        <f t="shared" si="1524"/>
        <v/>
      </c>
      <c r="AQ341" s="55" t="str">
        <f t="shared" si="1524"/>
        <v/>
      </c>
      <c r="AR341" s="55" t="str">
        <f t="shared" si="1524"/>
        <v/>
      </c>
      <c r="AS341" s="55" t="str">
        <f t="shared" si="1524"/>
        <v/>
      </c>
      <c r="AT341" s="55" t="str">
        <f t="shared" si="1524"/>
        <v/>
      </c>
      <c r="AU341" s="55" t="str">
        <f t="shared" si="1524"/>
        <v/>
      </c>
      <c r="AV341" s="55" t="str">
        <f t="shared" si="1524"/>
        <v/>
      </c>
      <c r="AW341" s="55" t="str">
        <f t="shared" si="1524"/>
        <v/>
      </c>
      <c r="AX341" s="55" t="str">
        <f t="shared" si="1524"/>
        <v/>
      </c>
      <c r="AY341" s="55" t="str">
        <f t="shared" si="1524"/>
        <v/>
      </c>
      <c r="AZ341" s="55" t="str">
        <f t="shared" si="1524"/>
        <v/>
      </c>
      <c r="BA341" s="55" t="str">
        <f t="shared" si="1524"/>
        <v/>
      </c>
      <c r="BB341" s="55" t="str">
        <f t="shared" si="1524"/>
        <v/>
      </c>
      <c r="BC341" s="55" t="str">
        <f t="shared" si="1524"/>
        <v/>
      </c>
      <c r="BD341" s="55" t="str">
        <f t="shared" si="1524"/>
        <v/>
      </c>
      <c r="BE341" s="55" t="str">
        <f t="shared" si="1524"/>
        <v/>
      </c>
      <c r="BF341" s="55" t="str">
        <f t="shared" si="1524"/>
        <v/>
      </c>
      <c r="BG341" s="55" t="str">
        <f t="shared" si="1524"/>
        <v/>
      </c>
      <c r="BH341" s="55" t="str">
        <f t="shared" si="1524"/>
        <v/>
      </c>
      <c r="BI341" s="55" t="str">
        <f t="shared" si="1524"/>
        <v/>
      </c>
      <c r="BJ341" s="55" t="str">
        <f t="shared" si="1524"/>
        <v/>
      </c>
      <c r="BK341" s="55" t="str">
        <f t="shared" si="1524"/>
        <v/>
      </c>
      <c r="BL341" s="55" t="str">
        <f t="shared" si="1524"/>
        <v/>
      </c>
      <c r="BM341" s="55" t="str">
        <f t="shared" si="1524"/>
        <v/>
      </c>
      <c r="BN341" s="55" t="str">
        <f t="shared" si="1524"/>
        <v/>
      </c>
      <c r="BO341" s="55" t="str">
        <f t="shared" si="1524"/>
        <v/>
      </c>
      <c r="BP341" s="55" t="str">
        <f t="shared" si="1524"/>
        <v/>
      </c>
      <c r="BQ341" s="55" t="str">
        <f t="shared" ref="BQ341:CO341" si="1525">IFERROR(IF($Y$2="DAILY",BP341+1,""),"")</f>
        <v/>
      </c>
      <c r="BR341" s="55" t="str">
        <f t="shared" si="1525"/>
        <v/>
      </c>
      <c r="BS341" s="55" t="str">
        <f t="shared" si="1525"/>
        <v/>
      </c>
      <c r="BT341" s="55" t="str">
        <f t="shared" si="1525"/>
        <v/>
      </c>
      <c r="BU341" s="55" t="str">
        <f t="shared" si="1525"/>
        <v/>
      </c>
      <c r="BV341" s="55" t="str">
        <f t="shared" si="1525"/>
        <v/>
      </c>
      <c r="BW341" s="55" t="str">
        <f t="shared" si="1525"/>
        <v/>
      </c>
      <c r="BX341" s="55" t="str">
        <f t="shared" si="1525"/>
        <v/>
      </c>
      <c r="BY341" s="55" t="str">
        <f t="shared" si="1525"/>
        <v/>
      </c>
      <c r="BZ341" s="55" t="str">
        <f t="shared" si="1525"/>
        <v/>
      </c>
      <c r="CA341" s="55" t="str">
        <f t="shared" si="1525"/>
        <v/>
      </c>
      <c r="CB341" s="55" t="str">
        <f t="shared" si="1525"/>
        <v/>
      </c>
      <c r="CC341" s="55" t="str">
        <f t="shared" si="1525"/>
        <v/>
      </c>
      <c r="CD341" s="55" t="str">
        <f t="shared" si="1525"/>
        <v/>
      </c>
      <c r="CE341" s="55" t="str">
        <f t="shared" si="1525"/>
        <v/>
      </c>
      <c r="CF341" s="55" t="str">
        <f t="shared" si="1525"/>
        <v/>
      </c>
      <c r="CG341" s="55" t="str">
        <f t="shared" si="1525"/>
        <v/>
      </c>
      <c r="CH341" s="55" t="str">
        <f t="shared" si="1525"/>
        <v/>
      </c>
      <c r="CI341" s="55" t="str">
        <f t="shared" si="1525"/>
        <v/>
      </c>
      <c r="CJ341" s="55" t="str">
        <f t="shared" si="1525"/>
        <v/>
      </c>
      <c r="CK341" s="55" t="str">
        <f t="shared" si="1525"/>
        <v/>
      </c>
      <c r="CL341" s="55" t="str">
        <f t="shared" si="1525"/>
        <v/>
      </c>
      <c r="CM341" s="55" t="str">
        <f t="shared" si="1525"/>
        <v/>
      </c>
      <c r="CN341" s="55" t="str">
        <f t="shared" si="1525"/>
        <v/>
      </c>
      <c r="CO341" s="55" t="str">
        <f t="shared" si="1525"/>
        <v/>
      </c>
      <c r="CP341" s="56" t="str">
        <f>IFERROR(IF($Y$2="DAILY",DATE(B340,1,1)-WEEKDAY(DATE(B340,1,1))+26*7,DATE(CR341,1,1)-WEEKDAY(DATE(CR341,1,1))+26*7),"")</f>
        <v/>
      </c>
      <c r="CQ341" s="3"/>
      <c r="CR341" s="3" t="str">
        <f>B76</f>
        <v/>
      </c>
    </row>
    <row r="342" spans="1:96" ht="21" customHeight="1" x14ac:dyDescent="0.25">
      <c r="A342" s="48"/>
      <c r="B342" s="49"/>
      <c r="C342" s="57">
        <f t="shared" ref="C342" si="1526">IF($Y$2="DAILY",3,"")</f>
        <v>3</v>
      </c>
      <c r="D342" s="54" t="str">
        <f t="shared" si="1523"/>
        <v/>
      </c>
      <c r="E342" s="55" t="str">
        <f t="shared" ref="E342:BP342" si="1527">IFERROR(IF($Y$2="DAILY",D342+1,""),"")</f>
        <v/>
      </c>
      <c r="F342" s="55" t="str">
        <f t="shared" si="1527"/>
        <v/>
      </c>
      <c r="G342" s="55" t="str">
        <f t="shared" si="1527"/>
        <v/>
      </c>
      <c r="H342" s="55" t="str">
        <f t="shared" si="1527"/>
        <v/>
      </c>
      <c r="I342" s="55" t="str">
        <f t="shared" si="1527"/>
        <v/>
      </c>
      <c r="J342" s="55" t="str">
        <f t="shared" si="1527"/>
        <v/>
      </c>
      <c r="K342" s="55" t="str">
        <f t="shared" si="1527"/>
        <v/>
      </c>
      <c r="L342" s="55" t="str">
        <f t="shared" si="1527"/>
        <v/>
      </c>
      <c r="M342" s="55" t="str">
        <f t="shared" si="1527"/>
        <v/>
      </c>
      <c r="N342" s="55" t="str">
        <f t="shared" si="1527"/>
        <v/>
      </c>
      <c r="O342" s="55" t="str">
        <f t="shared" si="1527"/>
        <v/>
      </c>
      <c r="P342" s="55" t="str">
        <f t="shared" si="1527"/>
        <v/>
      </c>
      <c r="Q342" s="55" t="str">
        <f t="shared" si="1527"/>
        <v/>
      </c>
      <c r="R342" s="55" t="str">
        <f t="shared" si="1527"/>
        <v/>
      </c>
      <c r="S342" s="55" t="str">
        <f t="shared" si="1527"/>
        <v/>
      </c>
      <c r="T342" s="55" t="str">
        <f t="shared" si="1527"/>
        <v/>
      </c>
      <c r="U342" s="55" t="str">
        <f t="shared" si="1527"/>
        <v/>
      </c>
      <c r="V342" s="55" t="str">
        <f t="shared" si="1527"/>
        <v/>
      </c>
      <c r="W342" s="55" t="str">
        <f t="shared" si="1527"/>
        <v/>
      </c>
      <c r="X342" s="55" t="str">
        <f t="shared" si="1527"/>
        <v/>
      </c>
      <c r="Y342" s="55" t="str">
        <f t="shared" si="1527"/>
        <v/>
      </c>
      <c r="Z342" s="55" t="str">
        <f t="shared" si="1527"/>
        <v/>
      </c>
      <c r="AA342" s="55" t="str">
        <f t="shared" si="1527"/>
        <v/>
      </c>
      <c r="AB342" s="55" t="str">
        <f t="shared" si="1527"/>
        <v/>
      </c>
      <c r="AC342" s="55" t="str">
        <f t="shared" si="1527"/>
        <v/>
      </c>
      <c r="AD342" s="55" t="str">
        <f t="shared" si="1527"/>
        <v/>
      </c>
      <c r="AE342" s="55" t="str">
        <f t="shared" si="1527"/>
        <v/>
      </c>
      <c r="AF342" s="55" t="str">
        <f t="shared" si="1527"/>
        <v/>
      </c>
      <c r="AG342" s="55" t="str">
        <f t="shared" si="1527"/>
        <v/>
      </c>
      <c r="AH342" s="55" t="str">
        <f t="shared" si="1527"/>
        <v/>
      </c>
      <c r="AI342" s="55" t="str">
        <f t="shared" si="1527"/>
        <v/>
      </c>
      <c r="AJ342" s="55" t="str">
        <f t="shared" si="1527"/>
        <v/>
      </c>
      <c r="AK342" s="55" t="str">
        <f t="shared" si="1527"/>
        <v/>
      </c>
      <c r="AL342" s="55" t="str">
        <f t="shared" si="1527"/>
        <v/>
      </c>
      <c r="AM342" s="55" t="str">
        <f t="shared" si="1527"/>
        <v/>
      </c>
      <c r="AN342" s="55" t="str">
        <f t="shared" si="1527"/>
        <v/>
      </c>
      <c r="AO342" s="55" t="str">
        <f t="shared" si="1527"/>
        <v/>
      </c>
      <c r="AP342" s="55" t="str">
        <f t="shared" si="1527"/>
        <v/>
      </c>
      <c r="AQ342" s="55" t="str">
        <f t="shared" si="1527"/>
        <v/>
      </c>
      <c r="AR342" s="55" t="str">
        <f t="shared" si="1527"/>
        <v/>
      </c>
      <c r="AS342" s="55" t="str">
        <f t="shared" si="1527"/>
        <v/>
      </c>
      <c r="AT342" s="55" t="str">
        <f t="shared" si="1527"/>
        <v/>
      </c>
      <c r="AU342" s="55" t="str">
        <f t="shared" si="1527"/>
        <v/>
      </c>
      <c r="AV342" s="55" t="str">
        <f t="shared" si="1527"/>
        <v/>
      </c>
      <c r="AW342" s="55" t="str">
        <f t="shared" si="1527"/>
        <v/>
      </c>
      <c r="AX342" s="55" t="str">
        <f t="shared" si="1527"/>
        <v/>
      </c>
      <c r="AY342" s="55" t="str">
        <f t="shared" si="1527"/>
        <v/>
      </c>
      <c r="AZ342" s="55" t="str">
        <f t="shared" si="1527"/>
        <v/>
      </c>
      <c r="BA342" s="55" t="str">
        <f t="shared" si="1527"/>
        <v/>
      </c>
      <c r="BB342" s="55" t="str">
        <f t="shared" si="1527"/>
        <v/>
      </c>
      <c r="BC342" s="55" t="str">
        <f t="shared" si="1527"/>
        <v/>
      </c>
      <c r="BD342" s="55" t="str">
        <f t="shared" si="1527"/>
        <v/>
      </c>
      <c r="BE342" s="55" t="str">
        <f t="shared" si="1527"/>
        <v/>
      </c>
      <c r="BF342" s="55" t="str">
        <f t="shared" si="1527"/>
        <v/>
      </c>
      <c r="BG342" s="55" t="str">
        <f t="shared" si="1527"/>
        <v/>
      </c>
      <c r="BH342" s="55" t="str">
        <f t="shared" si="1527"/>
        <v/>
      </c>
      <c r="BI342" s="55" t="str">
        <f t="shared" si="1527"/>
        <v/>
      </c>
      <c r="BJ342" s="55" t="str">
        <f t="shared" si="1527"/>
        <v/>
      </c>
      <c r="BK342" s="55" t="str">
        <f t="shared" si="1527"/>
        <v/>
      </c>
      <c r="BL342" s="55" t="str">
        <f t="shared" si="1527"/>
        <v/>
      </c>
      <c r="BM342" s="55" t="str">
        <f t="shared" si="1527"/>
        <v/>
      </c>
      <c r="BN342" s="55" t="str">
        <f t="shared" si="1527"/>
        <v/>
      </c>
      <c r="BO342" s="55" t="str">
        <f t="shared" si="1527"/>
        <v/>
      </c>
      <c r="BP342" s="55" t="str">
        <f t="shared" si="1527"/>
        <v/>
      </c>
      <c r="BQ342" s="55" t="str">
        <f t="shared" ref="BQ342:CO342" si="1528">IFERROR(IF($Y$2="DAILY",BP342+1,""),"")</f>
        <v/>
      </c>
      <c r="BR342" s="55" t="str">
        <f t="shared" si="1528"/>
        <v/>
      </c>
      <c r="BS342" s="55" t="str">
        <f t="shared" si="1528"/>
        <v/>
      </c>
      <c r="BT342" s="55" t="str">
        <f t="shared" si="1528"/>
        <v/>
      </c>
      <c r="BU342" s="55" t="str">
        <f t="shared" si="1528"/>
        <v/>
      </c>
      <c r="BV342" s="55" t="str">
        <f t="shared" si="1528"/>
        <v/>
      </c>
      <c r="BW342" s="55" t="str">
        <f t="shared" si="1528"/>
        <v/>
      </c>
      <c r="BX342" s="55" t="str">
        <f t="shared" si="1528"/>
        <v/>
      </c>
      <c r="BY342" s="55" t="str">
        <f t="shared" si="1528"/>
        <v/>
      </c>
      <c r="BZ342" s="55" t="str">
        <f t="shared" si="1528"/>
        <v/>
      </c>
      <c r="CA342" s="55" t="str">
        <f t="shared" si="1528"/>
        <v/>
      </c>
      <c r="CB342" s="55" t="str">
        <f t="shared" si="1528"/>
        <v/>
      </c>
      <c r="CC342" s="55" t="str">
        <f t="shared" si="1528"/>
        <v/>
      </c>
      <c r="CD342" s="55" t="str">
        <f t="shared" si="1528"/>
        <v/>
      </c>
      <c r="CE342" s="55" t="str">
        <f t="shared" si="1528"/>
        <v/>
      </c>
      <c r="CF342" s="55" t="str">
        <f t="shared" si="1528"/>
        <v/>
      </c>
      <c r="CG342" s="55" t="str">
        <f t="shared" si="1528"/>
        <v/>
      </c>
      <c r="CH342" s="55" t="str">
        <f t="shared" si="1528"/>
        <v/>
      </c>
      <c r="CI342" s="55" t="str">
        <f t="shared" si="1528"/>
        <v/>
      </c>
      <c r="CJ342" s="55" t="str">
        <f t="shared" si="1528"/>
        <v/>
      </c>
      <c r="CK342" s="55" t="str">
        <f t="shared" si="1528"/>
        <v/>
      </c>
      <c r="CL342" s="55" t="str">
        <f t="shared" si="1528"/>
        <v/>
      </c>
      <c r="CM342" s="55" t="str">
        <f t="shared" si="1528"/>
        <v/>
      </c>
      <c r="CN342" s="55" t="str">
        <f t="shared" si="1528"/>
        <v/>
      </c>
      <c r="CO342" s="55" t="str">
        <f t="shared" si="1528"/>
        <v/>
      </c>
      <c r="CP342" s="56" t="str">
        <f>IFERROR(IF($Y$2="DAILY",DATE(B340,1,1)-WEEKDAY(DATE(B340,1,1))+39*7,DATE(CR342,1,1)-WEEKDAY(DATE(CR342,1,1))+39*7),"")</f>
        <v/>
      </c>
      <c r="CQ342" s="3"/>
      <c r="CR342" s="3" t="str">
        <f>B76</f>
        <v/>
      </c>
    </row>
    <row r="343" spans="1:96" ht="21" customHeight="1" x14ac:dyDescent="0.25">
      <c r="A343" s="48"/>
      <c r="B343" s="49"/>
      <c r="C343" s="57">
        <f t="shared" ref="C343" si="1529">IF($Y$2="DAILY",4,"")</f>
        <v>4</v>
      </c>
      <c r="D343" s="54" t="str">
        <f t="shared" si="1523"/>
        <v/>
      </c>
      <c r="E343" s="55" t="str">
        <f t="shared" ref="E343:BP343" si="1530">IFERROR(IF($Y$2="DAILY",D343+1,""),"")</f>
        <v/>
      </c>
      <c r="F343" s="55" t="str">
        <f t="shared" si="1530"/>
        <v/>
      </c>
      <c r="G343" s="55" t="str">
        <f t="shared" si="1530"/>
        <v/>
      </c>
      <c r="H343" s="55" t="str">
        <f t="shared" si="1530"/>
        <v/>
      </c>
      <c r="I343" s="55" t="str">
        <f t="shared" si="1530"/>
        <v/>
      </c>
      <c r="J343" s="55" t="str">
        <f t="shared" si="1530"/>
        <v/>
      </c>
      <c r="K343" s="55" t="str">
        <f t="shared" si="1530"/>
        <v/>
      </c>
      <c r="L343" s="55" t="str">
        <f t="shared" si="1530"/>
        <v/>
      </c>
      <c r="M343" s="55" t="str">
        <f t="shared" si="1530"/>
        <v/>
      </c>
      <c r="N343" s="55" t="str">
        <f t="shared" si="1530"/>
        <v/>
      </c>
      <c r="O343" s="55" t="str">
        <f t="shared" si="1530"/>
        <v/>
      </c>
      <c r="P343" s="55" t="str">
        <f t="shared" si="1530"/>
        <v/>
      </c>
      <c r="Q343" s="55" t="str">
        <f t="shared" si="1530"/>
        <v/>
      </c>
      <c r="R343" s="55" t="str">
        <f t="shared" si="1530"/>
        <v/>
      </c>
      <c r="S343" s="55" t="str">
        <f t="shared" si="1530"/>
        <v/>
      </c>
      <c r="T343" s="55" t="str">
        <f t="shared" si="1530"/>
        <v/>
      </c>
      <c r="U343" s="55" t="str">
        <f t="shared" si="1530"/>
        <v/>
      </c>
      <c r="V343" s="55" t="str">
        <f t="shared" si="1530"/>
        <v/>
      </c>
      <c r="W343" s="55" t="str">
        <f t="shared" si="1530"/>
        <v/>
      </c>
      <c r="X343" s="55" t="str">
        <f t="shared" si="1530"/>
        <v/>
      </c>
      <c r="Y343" s="55" t="str">
        <f t="shared" si="1530"/>
        <v/>
      </c>
      <c r="Z343" s="55" t="str">
        <f t="shared" si="1530"/>
        <v/>
      </c>
      <c r="AA343" s="55" t="str">
        <f t="shared" si="1530"/>
        <v/>
      </c>
      <c r="AB343" s="55" t="str">
        <f t="shared" si="1530"/>
        <v/>
      </c>
      <c r="AC343" s="55" t="str">
        <f t="shared" si="1530"/>
        <v/>
      </c>
      <c r="AD343" s="55" t="str">
        <f t="shared" si="1530"/>
        <v/>
      </c>
      <c r="AE343" s="55" t="str">
        <f t="shared" si="1530"/>
        <v/>
      </c>
      <c r="AF343" s="55" t="str">
        <f t="shared" si="1530"/>
        <v/>
      </c>
      <c r="AG343" s="55" t="str">
        <f t="shared" si="1530"/>
        <v/>
      </c>
      <c r="AH343" s="55" t="str">
        <f t="shared" si="1530"/>
        <v/>
      </c>
      <c r="AI343" s="55" t="str">
        <f t="shared" si="1530"/>
        <v/>
      </c>
      <c r="AJ343" s="55" t="str">
        <f t="shared" si="1530"/>
        <v/>
      </c>
      <c r="AK343" s="55" t="str">
        <f t="shared" si="1530"/>
        <v/>
      </c>
      <c r="AL343" s="55" t="str">
        <f t="shared" si="1530"/>
        <v/>
      </c>
      <c r="AM343" s="55" t="str">
        <f t="shared" si="1530"/>
        <v/>
      </c>
      <c r="AN343" s="55" t="str">
        <f t="shared" si="1530"/>
        <v/>
      </c>
      <c r="AO343" s="55" t="str">
        <f t="shared" si="1530"/>
        <v/>
      </c>
      <c r="AP343" s="55" t="str">
        <f t="shared" si="1530"/>
        <v/>
      </c>
      <c r="AQ343" s="55" t="str">
        <f t="shared" si="1530"/>
        <v/>
      </c>
      <c r="AR343" s="55" t="str">
        <f t="shared" si="1530"/>
        <v/>
      </c>
      <c r="AS343" s="55" t="str">
        <f t="shared" si="1530"/>
        <v/>
      </c>
      <c r="AT343" s="55" t="str">
        <f t="shared" si="1530"/>
        <v/>
      </c>
      <c r="AU343" s="55" t="str">
        <f t="shared" si="1530"/>
        <v/>
      </c>
      <c r="AV343" s="55" t="str">
        <f t="shared" si="1530"/>
        <v/>
      </c>
      <c r="AW343" s="55" t="str">
        <f t="shared" si="1530"/>
        <v/>
      </c>
      <c r="AX343" s="55" t="str">
        <f t="shared" si="1530"/>
        <v/>
      </c>
      <c r="AY343" s="55" t="str">
        <f t="shared" si="1530"/>
        <v/>
      </c>
      <c r="AZ343" s="55" t="str">
        <f t="shared" si="1530"/>
        <v/>
      </c>
      <c r="BA343" s="55" t="str">
        <f t="shared" si="1530"/>
        <v/>
      </c>
      <c r="BB343" s="55" t="str">
        <f t="shared" si="1530"/>
        <v/>
      </c>
      <c r="BC343" s="55" t="str">
        <f t="shared" si="1530"/>
        <v/>
      </c>
      <c r="BD343" s="55" t="str">
        <f t="shared" si="1530"/>
        <v/>
      </c>
      <c r="BE343" s="55" t="str">
        <f t="shared" si="1530"/>
        <v/>
      </c>
      <c r="BF343" s="55" t="str">
        <f t="shared" si="1530"/>
        <v/>
      </c>
      <c r="BG343" s="55" t="str">
        <f t="shared" si="1530"/>
        <v/>
      </c>
      <c r="BH343" s="55" t="str">
        <f t="shared" si="1530"/>
        <v/>
      </c>
      <c r="BI343" s="55" t="str">
        <f t="shared" si="1530"/>
        <v/>
      </c>
      <c r="BJ343" s="55" t="str">
        <f t="shared" si="1530"/>
        <v/>
      </c>
      <c r="BK343" s="55" t="str">
        <f t="shared" si="1530"/>
        <v/>
      </c>
      <c r="BL343" s="55" t="str">
        <f t="shared" si="1530"/>
        <v/>
      </c>
      <c r="BM343" s="55" t="str">
        <f t="shared" si="1530"/>
        <v/>
      </c>
      <c r="BN343" s="55" t="str">
        <f t="shared" si="1530"/>
        <v/>
      </c>
      <c r="BO343" s="55" t="str">
        <f t="shared" si="1530"/>
        <v/>
      </c>
      <c r="BP343" s="55" t="str">
        <f t="shared" si="1530"/>
        <v/>
      </c>
      <c r="BQ343" s="55" t="str">
        <f t="shared" ref="BQ343:CO343" si="1531">IFERROR(IF($Y$2="DAILY",BP343+1,""),"")</f>
        <v/>
      </c>
      <c r="BR343" s="55" t="str">
        <f t="shared" si="1531"/>
        <v/>
      </c>
      <c r="BS343" s="55" t="str">
        <f t="shared" si="1531"/>
        <v/>
      </c>
      <c r="BT343" s="55" t="str">
        <f t="shared" si="1531"/>
        <v/>
      </c>
      <c r="BU343" s="55" t="str">
        <f t="shared" si="1531"/>
        <v/>
      </c>
      <c r="BV343" s="55" t="str">
        <f t="shared" si="1531"/>
        <v/>
      </c>
      <c r="BW343" s="55" t="str">
        <f t="shared" si="1531"/>
        <v/>
      </c>
      <c r="BX343" s="55" t="str">
        <f t="shared" si="1531"/>
        <v/>
      </c>
      <c r="BY343" s="55" t="str">
        <f t="shared" si="1531"/>
        <v/>
      </c>
      <c r="BZ343" s="55" t="str">
        <f t="shared" si="1531"/>
        <v/>
      </c>
      <c r="CA343" s="55" t="str">
        <f t="shared" si="1531"/>
        <v/>
      </c>
      <c r="CB343" s="55" t="str">
        <f t="shared" si="1531"/>
        <v/>
      </c>
      <c r="CC343" s="55" t="str">
        <f t="shared" si="1531"/>
        <v/>
      </c>
      <c r="CD343" s="55" t="str">
        <f t="shared" si="1531"/>
        <v/>
      </c>
      <c r="CE343" s="55" t="str">
        <f t="shared" si="1531"/>
        <v/>
      </c>
      <c r="CF343" s="55" t="str">
        <f t="shared" si="1531"/>
        <v/>
      </c>
      <c r="CG343" s="55" t="str">
        <f t="shared" si="1531"/>
        <v/>
      </c>
      <c r="CH343" s="55" t="str">
        <f t="shared" si="1531"/>
        <v/>
      </c>
      <c r="CI343" s="55" t="str">
        <f t="shared" si="1531"/>
        <v/>
      </c>
      <c r="CJ343" s="55" t="str">
        <f t="shared" si="1531"/>
        <v/>
      </c>
      <c r="CK343" s="55" t="str">
        <f t="shared" si="1531"/>
        <v/>
      </c>
      <c r="CL343" s="55" t="str">
        <f t="shared" si="1531"/>
        <v/>
      </c>
      <c r="CM343" s="55" t="str">
        <f t="shared" si="1531"/>
        <v/>
      </c>
      <c r="CN343" s="55" t="str">
        <f t="shared" si="1531"/>
        <v/>
      </c>
      <c r="CO343" s="55" t="str">
        <f t="shared" si="1531"/>
        <v/>
      </c>
      <c r="CP343" s="56" t="str">
        <f>IFERROR(IF($Y$2="DAILY",DATE(B340,1,1)-WEEKDAY(DATE(B340,1,1))+52*7,DATE(CR343,1,1)-WEEKDAY(DATE(CR343,1,1))+52*7),"")</f>
        <v/>
      </c>
      <c r="CQ343" s="3"/>
      <c r="CR343" s="3" t="str">
        <f>B76</f>
        <v/>
      </c>
    </row>
    <row r="344" spans="1:96" ht="21" customHeight="1" x14ac:dyDescent="0.25">
      <c r="A344" s="48"/>
      <c r="B344" s="49"/>
      <c r="C344" s="58"/>
      <c r="D344" s="54" t="str">
        <f>IFERROR(IF($Y$2="DAILY",IF(AND(MONTH(DATE(B340,2,29))=2,WEEKDAY(DATE(B340,1,1))=7),DATE(B340,12,24),""),""),"")</f>
        <v/>
      </c>
      <c r="E344" s="55" t="str">
        <f>IFERROR(IF($Y$2="DAILY",IF(AND(MONTH(DATE(B340,2,29))=2,WEEKDAY(DATE(B340,1,1))=7),DATE(B340,12,25),""),""),"")</f>
        <v/>
      </c>
      <c r="F344" s="55" t="str">
        <f>IFERROR(IF($Y$2="DAILY",IF(AND(MONTH(DATE(B340,2,29))=2,WEEKDAY(DATE(B340,1,1))=7),DATE(B340,12,26),""),""),"")</f>
        <v/>
      </c>
      <c r="G344" s="55" t="str">
        <f>IFERROR(IF($Y$2="DAILY",IF(AND(MONTH(DATE(B340,2,29))=2,WEEKDAY(DATE(B340,1,1))=7),DATE(B340,12,27),""),""),"")</f>
        <v/>
      </c>
      <c r="H344" s="55" t="str">
        <f>IFERROR(IF($Y$2="DAILY",IF(AND(MONTH(DATE(B340,2,29))=2,WEEKDAY(DATE(B340,1,1))=7),DATE(B340,12,28),""),""),"")</f>
        <v/>
      </c>
      <c r="I344" s="55" t="str">
        <f>IFERROR(IF($Y$2="DAILY",IF(AND(MONTH(DATE(B340,2,29))=2,WEEKDAY(DATE(B340,1,1))=7),DATE(B340,12,29),""),""),"")</f>
        <v/>
      </c>
      <c r="J344" s="55" t="str">
        <f>IFERROR(IF($Y$2="DAILY",IF(AND(MONTH(DATE(B340,2,29))=2,WEEKDAY(DATE(B340,1,1))=7),DATE(B340,12,30),""),""),"")</f>
        <v/>
      </c>
      <c r="K344" s="55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56"/>
      <c r="CQ344" s="3"/>
      <c r="CR344" s="3" t="str">
        <f>B76</f>
        <v/>
      </c>
    </row>
    <row r="345" spans="1:96" ht="21" customHeight="1" x14ac:dyDescent="0.25">
      <c r="A345" s="48" t="str">
        <f>IFERROR(IF($Y$2="DAILY","66-67",""),"")</f>
        <v>66-67</v>
      </c>
      <c r="B345" s="49" t="str">
        <f>IFERROR(IF($Y$2="DAILY",$B$10+67,""),"")</f>
        <v/>
      </c>
      <c r="C345" s="57">
        <f t="shared" ref="C345" si="1532">IF($Y$2="DAILY",1,"")</f>
        <v>1</v>
      </c>
      <c r="D345" s="54" t="str">
        <f>IFERROR(IF($Y$2="DAILY",DATE(B345,1,1)-WEEKDAY(DATE(B345,1,1),1)+1,""),"")</f>
        <v/>
      </c>
      <c r="E345" s="55" t="str">
        <f>IFERROR(IF($Y$2="DAILY",DATE(B345,1,1)-WEEKDAY(DATE(B345,1,1),1)+2,""),"")</f>
        <v/>
      </c>
      <c r="F345" s="55" t="str">
        <f>IFERROR(IF($Y$2="DAILY",DATE(B345,1,1)-WEEKDAY(DATE(B345,1,1),1)+3,""),"")</f>
        <v/>
      </c>
      <c r="G345" s="55" t="str">
        <f>IFERROR(IF($Y$2="DAILY",DATE(B345,1,1)-WEEKDAY(DATE(B345,1,1),1)+4,""),"")</f>
        <v/>
      </c>
      <c r="H345" s="55" t="str">
        <f>IFERROR(IF($Y$2="DAILY",DATE(B345,1,1)-WEEKDAY(DATE(B345,1,1),1)+5,""),"")</f>
        <v/>
      </c>
      <c r="I345" s="55" t="str">
        <f>IFERROR(IF($Y$2="DAILY",DATE(B345,1,1)-WEEKDAY(DATE(B345,1,1),1)+6,""),"")</f>
        <v/>
      </c>
      <c r="J345" s="55" t="str">
        <f>IFERROR(IF($Y$2="DAILY",DATE(B345,1,1)-WEEKDAY(DATE(B345,1,1),1)+7,""),"")</f>
        <v/>
      </c>
      <c r="K345" s="55" t="str">
        <f t="shared" ref="K345:BV345" si="1533">IFERROR(IF($Y$2="DAILY",J345+1,""),"")</f>
        <v/>
      </c>
      <c r="L345" s="55" t="str">
        <f t="shared" si="1533"/>
        <v/>
      </c>
      <c r="M345" s="55" t="str">
        <f t="shared" si="1533"/>
        <v/>
      </c>
      <c r="N345" s="55" t="str">
        <f t="shared" si="1533"/>
        <v/>
      </c>
      <c r="O345" s="55" t="str">
        <f t="shared" si="1533"/>
        <v/>
      </c>
      <c r="P345" s="55" t="str">
        <f t="shared" si="1533"/>
        <v/>
      </c>
      <c r="Q345" s="55" t="str">
        <f t="shared" si="1533"/>
        <v/>
      </c>
      <c r="R345" s="55" t="str">
        <f t="shared" si="1533"/>
        <v/>
      </c>
      <c r="S345" s="55" t="str">
        <f t="shared" si="1533"/>
        <v/>
      </c>
      <c r="T345" s="55" t="str">
        <f t="shared" si="1533"/>
        <v/>
      </c>
      <c r="U345" s="55" t="str">
        <f t="shared" si="1533"/>
        <v/>
      </c>
      <c r="V345" s="55" t="str">
        <f t="shared" si="1533"/>
        <v/>
      </c>
      <c r="W345" s="55" t="str">
        <f t="shared" si="1533"/>
        <v/>
      </c>
      <c r="X345" s="55" t="str">
        <f t="shared" si="1533"/>
        <v/>
      </c>
      <c r="Y345" s="55" t="str">
        <f t="shared" si="1533"/>
        <v/>
      </c>
      <c r="Z345" s="55" t="str">
        <f t="shared" si="1533"/>
        <v/>
      </c>
      <c r="AA345" s="55" t="str">
        <f t="shared" si="1533"/>
        <v/>
      </c>
      <c r="AB345" s="55" t="str">
        <f t="shared" si="1533"/>
        <v/>
      </c>
      <c r="AC345" s="55" t="str">
        <f t="shared" si="1533"/>
        <v/>
      </c>
      <c r="AD345" s="55" t="str">
        <f t="shared" si="1533"/>
        <v/>
      </c>
      <c r="AE345" s="55" t="str">
        <f t="shared" si="1533"/>
        <v/>
      </c>
      <c r="AF345" s="55" t="str">
        <f t="shared" si="1533"/>
        <v/>
      </c>
      <c r="AG345" s="55" t="str">
        <f t="shared" si="1533"/>
        <v/>
      </c>
      <c r="AH345" s="55" t="str">
        <f t="shared" si="1533"/>
        <v/>
      </c>
      <c r="AI345" s="55" t="str">
        <f t="shared" si="1533"/>
        <v/>
      </c>
      <c r="AJ345" s="55" t="str">
        <f t="shared" si="1533"/>
        <v/>
      </c>
      <c r="AK345" s="55" t="str">
        <f t="shared" si="1533"/>
        <v/>
      </c>
      <c r="AL345" s="55" t="str">
        <f t="shared" si="1533"/>
        <v/>
      </c>
      <c r="AM345" s="55" t="str">
        <f t="shared" si="1533"/>
        <v/>
      </c>
      <c r="AN345" s="55" t="str">
        <f t="shared" si="1533"/>
        <v/>
      </c>
      <c r="AO345" s="55" t="str">
        <f t="shared" si="1533"/>
        <v/>
      </c>
      <c r="AP345" s="55" t="str">
        <f t="shared" si="1533"/>
        <v/>
      </c>
      <c r="AQ345" s="55" t="str">
        <f t="shared" si="1533"/>
        <v/>
      </c>
      <c r="AR345" s="55" t="str">
        <f t="shared" si="1533"/>
        <v/>
      </c>
      <c r="AS345" s="55" t="str">
        <f t="shared" si="1533"/>
        <v/>
      </c>
      <c r="AT345" s="55" t="str">
        <f t="shared" si="1533"/>
        <v/>
      </c>
      <c r="AU345" s="55" t="str">
        <f t="shared" si="1533"/>
        <v/>
      </c>
      <c r="AV345" s="55" t="str">
        <f t="shared" si="1533"/>
        <v/>
      </c>
      <c r="AW345" s="55" t="str">
        <f t="shared" si="1533"/>
        <v/>
      </c>
      <c r="AX345" s="55" t="str">
        <f t="shared" si="1533"/>
        <v/>
      </c>
      <c r="AY345" s="55" t="str">
        <f t="shared" si="1533"/>
        <v/>
      </c>
      <c r="AZ345" s="55" t="str">
        <f t="shared" si="1533"/>
        <v/>
      </c>
      <c r="BA345" s="55" t="str">
        <f t="shared" si="1533"/>
        <v/>
      </c>
      <c r="BB345" s="55" t="str">
        <f t="shared" si="1533"/>
        <v/>
      </c>
      <c r="BC345" s="55" t="str">
        <f t="shared" si="1533"/>
        <v/>
      </c>
      <c r="BD345" s="55" t="str">
        <f t="shared" si="1533"/>
        <v/>
      </c>
      <c r="BE345" s="55" t="str">
        <f t="shared" si="1533"/>
        <v/>
      </c>
      <c r="BF345" s="55" t="str">
        <f t="shared" si="1533"/>
        <v/>
      </c>
      <c r="BG345" s="55" t="str">
        <f t="shared" si="1533"/>
        <v/>
      </c>
      <c r="BH345" s="55" t="str">
        <f t="shared" si="1533"/>
        <v/>
      </c>
      <c r="BI345" s="55" t="str">
        <f t="shared" si="1533"/>
        <v/>
      </c>
      <c r="BJ345" s="55" t="str">
        <f t="shared" si="1533"/>
        <v/>
      </c>
      <c r="BK345" s="55" t="str">
        <f t="shared" si="1533"/>
        <v/>
      </c>
      <c r="BL345" s="55" t="str">
        <f t="shared" si="1533"/>
        <v/>
      </c>
      <c r="BM345" s="55" t="str">
        <f t="shared" si="1533"/>
        <v/>
      </c>
      <c r="BN345" s="55" t="str">
        <f t="shared" si="1533"/>
        <v/>
      </c>
      <c r="BO345" s="55" t="str">
        <f t="shared" si="1533"/>
        <v/>
      </c>
      <c r="BP345" s="55" t="str">
        <f t="shared" si="1533"/>
        <v/>
      </c>
      <c r="BQ345" s="55" t="str">
        <f t="shared" si="1533"/>
        <v/>
      </c>
      <c r="BR345" s="55" t="str">
        <f t="shared" si="1533"/>
        <v/>
      </c>
      <c r="BS345" s="55" t="str">
        <f t="shared" si="1533"/>
        <v/>
      </c>
      <c r="BT345" s="55" t="str">
        <f t="shared" si="1533"/>
        <v/>
      </c>
      <c r="BU345" s="55" t="str">
        <f t="shared" si="1533"/>
        <v/>
      </c>
      <c r="BV345" s="55" t="str">
        <f t="shared" si="1533"/>
        <v/>
      </c>
      <c r="BW345" s="55" t="str">
        <f t="shared" ref="BW345:CO345" si="1534">IFERROR(IF($Y$2="DAILY",BV345+1,""),"")</f>
        <v/>
      </c>
      <c r="BX345" s="55" t="str">
        <f t="shared" si="1534"/>
        <v/>
      </c>
      <c r="BY345" s="55" t="str">
        <f t="shared" si="1534"/>
        <v/>
      </c>
      <c r="BZ345" s="55" t="str">
        <f t="shared" si="1534"/>
        <v/>
      </c>
      <c r="CA345" s="55" t="str">
        <f t="shared" si="1534"/>
        <v/>
      </c>
      <c r="CB345" s="55" t="str">
        <f t="shared" si="1534"/>
        <v/>
      </c>
      <c r="CC345" s="55" t="str">
        <f t="shared" si="1534"/>
        <v/>
      </c>
      <c r="CD345" s="55" t="str">
        <f t="shared" si="1534"/>
        <v/>
      </c>
      <c r="CE345" s="55" t="str">
        <f t="shared" si="1534"/>
        <v/>
      </c>
      <c r="CF345" s="55" t="str">
        <f t="shared" si="1534"/>
        <v/>
      </c>
      <c r="CG345" s="55" t="str">
        <f t="shared" si="1534"/>
        <v/>
      </c>
      <c r="CH345" s="55" t="str">
        <f t="shared" si="1534"/>
        <v/>
      </c>
      <c r="CI345" s="55" t="str">
        <f t="shared" si="1534"/>
        <v/>
      </c>
      <c r="CJ345" s="55" t="str">
        <f t="shared" si="1534"/>
        <v/>
      </c>
      <c r="CK345" s="55" t="str">
        <f t="shared" si="1534"/>
        <v/>
      </c>
      <c r="CL345" s="55" t="str">
        <f t="shared" si="1534"/>
        <v/>
      </c>
      <c r="CM345" s="55" t="str">
        <f t="shared" si="1534"/>
        <v/>
      </c>
      <c r="CN345" s="55" t="str">
        <f t="shared" si="1534"/>
        <v/>
      </c>
      <c r="CO345" s="55" t="str">
        <f t="shared" si="1534"/>
        <v/>
      </c>
      <c r="CP345" s="56" t="str">
        <f>IFERROR(IF($Y$2="DAILY",DATE(B345,1,1)-WEEKDAY(DATE(B345,1,1))+13*7,DATE(CR345,1,1)-WEEKDAY(DATE(CR345,1,1))+13*7),"")</f>
        <v/>
      </c>
      <c r="CQ345" s="3"/>
      <c r="CR345" s="3" t="str">
        <f>B77</f>
        <v/>
      </c>
    </row>
    <row r="346" spans="1:96" ht="21" customHeight="1" x14ac:dyDescent="0.25">
      <c r="A346" s="48"/>
      <c r="B346" s="61"/>
      <c r="C346" s="57">
        <f t="shared" ref="C346" si="1535">IF($Y$2="DAILY",2,"")</f>
        <v>2</v>
      </c>
      <c r="D346" s="54" t="str">
        <f t="shared" ref="D346:D348" si="1536">IFERROR(IF($Y$2="DAILY",CP345+1,""),"")</f>
        <v/>
      </c>
      <c r="E346" s="55" t="str">
        <f t="shared" ref="E346:BP346" si="1537">IFERROR(IF($Y$2="DAILY",D346+1,""),"")</f>
        <v/>
      </c>
      <c r="F346" s="55" t="str">
        <f t="shared" si="1537"/>
        <v/>
      </c>
      <c r="G346" s="55" t="str">
        <f t="shared" si="1537"/>
        <v/>
      </c>
      <c r="H346" s="55" t="str">
        <f t="shared" si="1537"/>
        <v/>
      </c>
      <c r="I346" s="55" t="str">
        <f t="shared" si="1537"/>
        <v/>
      </c>
      <c r="J346" s="55" t="str">
        <f t="shared" si="1537"/>
        <v/>
      </c>
      <c r="K346" s="55" t="str">
        <f t="shared" si="1537"/>
        <v/>
      </c>
      <c r="L346" s="55" t="str">
        <f t="shared" si="1537"/>
        <v/>
      </c>
      <c r="M346" s="55" t="str">
        <f t="shared" si="1537"/>
        <v/>
      </c>
      <c r="N346" s="55" t="str">
        <f t="shared" si="1537"/>
        <v/>
      </c>
      <c r="O346" s="55" t="str">
        <f t="shared" si="1537"/>
        <v/>
      </c>
      <c r="P346" s="55" t="str">
        <f t="shared" si="1537"/>
        <v/>
      </c>
      <c r="Q346" s="55" t="str">
        <f t="shared" si="1537"/>
        <v/>
      </c>
      <c r="R346" s="55" t="str">
        <f t="shared" si="1537"/>
        <v/>
      </c>
      <c r="S346" s="55" t="str">
        <f t="shared" si="1537"/>
        <v/>
      </c>
      <c r="T346" s="55" t="str">
        <f t="shared" si="1537"/>
        <v/>
      </c>
      <c r="U346" s="55" t="str">
        <f t="shared" si="1537"/>
        <v/>
      </c>
      <c r="V346" s="55" t="str">
        <f t="shared" si="1537"/>
        <v/>
      </c>
      <c r="W346" s="55" t="str">
        <f t="shared" si="1537"/>
        <v/>
      </c>
      <c r="X346" s="55" t="str">
        <f t="shared" si="1537"/>
        <v/>
      </c>
      <c r="Y346" s="55" t="str">
        <f t="shared" si="1537"/>
        <v/>
      </c>
      <c r="Z346" s="55" t="str">
        <f t="shared" si="1537"/>
        <v/>
      </c>
      <c r="AA346" s="55" t="str">
        <f t="shared" si="1537"/>
        <v/>
      </c>
      <c r="AB346" s="55" t="str">
        <f t="shared" si="1537"/>
        <v/>
      </c>
      <c r="AC346" s="55" t="str">
        <f t="shared" si="1537"/>
        <v/>
      </c>
      <c r="AD346" s="55" t="str">
        <f t="shared" si="1537"/>
        <v/>
      </c>
      <c r="AE346" s="55" t="str">
        <f t="shared" si="1537"/>
        <v/>
      </c>
      <c r="AF346" s="55" t="str">
        <f t="shared" si="1537"/>
        <v/>
      </c>
      <c r="AG346" s="55" t="str">
        <f t="shared" si="1537"/>
        <v/>
      </c>
      <c r="AH346" s="55" t="str">
        <f t="shared" si="1537"/>
        <v/>
      </c>
      <c r="AI346" s="55" t="str">
        <f t="shared" si="1537"/>
        <v/>
      </c>
      <c r="AJ346" s="55" t="str">
        <f t="shared" si="1537"/>
        <v/>
      </c>
      <c r="AK346" s="55" t="str">
        <f t="shared" si="1537"/>
        <v/>
      </c>
      <c r="AL346" s="55" t="str">
        <f t="shared" si="1537"/>
        <v/>
      </c>
      <c r="AM346" s="55" t="str">
        <f t="shared" si="1537"/>
        <v/>
      </c>
      <c r="AN346" s="55" t="str">
        <f t="shared" si="1537"/>
        <v/>
      </c>
      <c r="AO346" s="55" t="str">
        <f t="shared" si="1537"/>
        <v/>
      </c>
      <c r="AP346" s="55" t="str">
        <f t="shared" si="1537"/>
        <v/>
      </c>
      <c r="AQ346" s="55" t="str">
        <f t="shared" si="1537"/>
        <v/>
      </c>
      <c r="AR346" s="55" t="str">
        <f t="shared" si="1537"/>
        <v/>
      </c>
      <c r="AS346" s="55" t="str">
        <f t="shared" si="1537"/>
        <v/>
      </c>
      <c r="AT346" s="55" t="str">
        <f t="shared" si="1537"/>
        <v/>
      </c>
      <c r="AU346" s="55" t="str">
        <f t="shared" si="1537"/>
        <v/>
      </c>
      <c r="AV346" s="55" t="str">
        <f t="shared" si="1537"/>
        <v/>
      </c>
      <c r="AW346" s="55" t="str">
        <f t="shared" si="1537"/>
        <v/>
      </c>
      <c r="AX346" s="55" t="str">
        <f t="shared" si="1537"/>
        <v/>
      </c>
      <c r="AY346" s="55" t="str">
        <f t="shared" si="1537"/>
        <v/>
      </c>
      <c r="AZ346" s="55" t="str">
        <f t="shared" si="1537"/>
        <v/>
      </c>
      <c r="BA346" s="55" t="str">
        <f t="shared" si="1537"/>
        <v/>
      </c>
      <c r="BB346" s="55" t="str">
        <f t="shared" si="1537"/>
        <v/>
      </c>
      <c r="BC346" s="55" t="str">
        <f t="shared" si="1537"/>
        <v/>
      </c>
      <c r="BD346" s="55" t="str">
        <f t="shared" si="1537"/>
        <v/>
      </c>
      <c r="BE346" s="55" t="str">
        <f t="shared" si="1537"/>
        <v/>
      </c>
      <c r="BF346" s="55" t="str">
        <f t="shared" si="1537"/>
        <v/>
      </c>
      <c r="BG346" s="55" t="str">
        <f t="shared" si="1537"/>
        <v/>
      </c>
      <c r="BH346" s="55" t="str">
        <f t="shared" si="1537"/>
        <v/>
      </c>
      <c r="BI346" s="55" t="str">
        <f t="shared" si="1537"/>
        <v/>
      </c>
      <c r="BJ346" s="55" t="str">
        <f t="shared" si="1537"/>
        <v/>
      </c>
      <c r="BK346" s="55" t="str">
        <f t="shared" si="1537"/>
        <v/>
      </c>
      <c r="BL346" s="55" t="str">
        <f t="shared" si="1537"/>
        <v/>
      </c>
      <c r="BM346" s="55" t="str">
        <f t="shared" si="1537"/>
        <v/>
      </c>
      <c r="BN346" s="55" t="str">
        <f t="shared" si="1537"/>
        <v/>
      </c>
      <c r="BO346" s="55" t="str">
        <f t="shared" si="1537"/>
        <v/>
      </c>
      <c r="BP346" s="55" t="str">
        <f t="shared" si="1537"/>
        <v/>
      </c>
      <c r="BQ346" s="55" t="str">
        <f t="shared" ref="BQ346:CO346" si="1538">IFERROR(IF($Y$2="DAILY",BP346+1,""),"")</f>
        <v/>
      </c>
      <c r="BR346" s="55" t="str">
        <f t="shared" si="1538"/>
        <v/>
      </c>
      <c r="BS346" s="55" t="str">
        <f t="shared" si="1538"/>
        <v/>
      </c>
      <c r="BT346" s="55" t="str">
        <f t="shared" si="1538"/>
        <v/>
      </c>
      <c r="BU346" s="55" t="str">
        <f t="shared" si="1538"/>
        <v/>
      </c>
      <c r="BV346" s="55" t="str">
        <f t="shared" si="1538"/>
        <v/>
      </c>
      <c r="BW346" s="55" t="str">
        <f t="shared" si="1538"/>
        <v/>
      </c>
      <c r="BX346" s="55" t="str">
        <f t="shared" si="1538"/>
        <v/>
      </c>
      <c r="BY346" s="55" t="str">
        <f t="shared" si="1538"/>
        <v/>
      </c>
      <c r="BZ346" s="55" t="str">
        <f t="shared" si="1538"/>
        <v/>
      </c>
      <c r="CA346" s="55" t="str">
        <f t="shared" si="1538"/>
        <v/>
      </c>
      <c r="CB346" s="55" t="str">
        <f t="shared" si="1538"/>
        <v/>
      </c>
      <c r="CC346" s="55" t="str">
        <f t="shared" si="1538"/>
        <v/>
      </c>
      <c r="CD346" s="55" t="str">
        <f t="shared" si="1538"/>
        <v/>
      </c>
      <c r="CE346" s="55" t="str">
        <f t="shared" si="1538"/>
        <v/>
      </c>
      <c r="CF346" s="55" t="str">
        <f t="shared" si="1538"/>
        <v/>
      </c>
      <c r="CG346" s="55" t="str">
        <f t="shared" si="1538"/>
        <v/>
      </c>
      <c r="CH346" s="55" t="str">
        <f t="shared" si="1538"/>
        <v/>
      </c>
      <c r="CI346" s="55" t="str">
        <f t="shared" si="1538"/>
        <v/>
      </c>
      <c r="CJ346" s="55" t="str">
        <f t="shared" si="1538"/>
        <v/>
      </c>
      <c r="CK346" s="55" t="str">
        <f t="shared" si="1538"/>
        <v/>
      </c>
      <c r="CL346" s="55" t="str">
        <f t="shared" si="1538"/>
        <v/>
      </c>
      <c r="CM346" s="55" t="str">
        <f t="shared" si="1538"/>
        <v/>
      </c>
      <c r="CN346" s="55" t="str">
        <f t="shared" si="1538"/>
        <v/>
      </c>
      <c r="CO346" s="55" t="str">
        <f t="shared" si="1538"/>
        <v/>
      </c>
      <c r="CP346" s="56" t="str">
        <f>IFERROR(IF($Y$2="DAILY",DATE(B345,1,1)-WEEKDAY(DATE(B345,1,1))+26*7,DATE(CR346,1,1)-WEEKDAY(DATE(CR346,1,1))+26*7),"")</f>
        <v/>
      </c>
      <c r="CQ346" s="3"/>
      <c r="CR346" s="3" t="str">
        <f>B77</f>
        <v/>
      </c>
    </row>
    <row r="347" spans="1:96" ht="21" customHeight="1" x14ac:dyDescent="0.25">
      <c r="A347" s="48"/>
      <c r="B347" s="49"/>
      <c r="C347" s="57">
        <f t="shared" ref="C347" si="1539">IF($Y$2="DAILY",3,"")</f>
        <v>3</v>
      </c>
      <c r="D347" s="54" t="str">
        <f t="shared" si="1536"/>
        <v/>
      </c>
      <c r="E347" s="55" t="str">
        <f t="shared" ref="E347:BP347" si="1540">IFERROR(IF($Y$2="DAILY",D347+1,""),"")</f>
        <v/>
      </c>
      <c r="F347" s="55" t="str">
        <f t="shared" si="1540"/>
        <v/>
      </c>
      <c r="G347" s="55" t="str">
        <f t="shared" si="1540"/>
        <v/>
      </c>
      <c r="H347" s="55" t="str">
        <f t="shared" si="1540"/>
        <v/>
      </c>
      <c r="I347" s="55" t="str">
        <f t="shared" si="1540"/>
        <v/>
      </c>
      <c r="J347" s="55" t="str">
        <f t="shared" si="1540"/>
        <v/>
      </c>
      <c r="K347" s="55" t="str">
        <f t="shared" si="1540"/>
        <v/>
      </c>
      <c r="L347" s="55" t="str">
        <f t="shared" si="1540"/>
        <v/>
      </c>
      <c r="M347" s="55" t="str">
        <f t="shared" si="1540"/>
        <v/>
      </c>
      <c r="N347" s="55" t="str">
        <f t="shared" si="1540"/>
        <v/>
      </c>
      <c r="O347" s="55" t="str">
        <f t="shared" si="1540"/>
        <v/>
      </c>
      <c r="P347" s="55" t="str">
        <f t="shared" si="1540"/>
        <v/>
      </c>
      <c r="Q347" s="55" t="str">
        <f t="shared" si="1540"/>
        <v/>
      </c>
      <c r="R347" s="55" t="str">
        <f t="shared" si="1540"/>
        <v/>
      </c>
      <c r="S347" s="55" t="str">
        <f t="shared" si="1540"/>
        <v/>
      </c>
      <c r="T347" s="55" t="str">
        <f t="shared" si="1540"/>
        <v/>
      </c>
      <c r="U347" s="55" t="str">
        <f t="shared" si="1540"/>
        <v/>
      </c>
      <c r="V347" s="55" t="str">
        <f t="shared" si="1540"/>
        <v/>
      </c>
      <c r="W347" s="55" t="str">
        <f t="shared" si="1540"/>
        <v/>
      </c>
      <c r="X347" s="55" t="str">
        <f t="shared" si="1540"/>
        <v/>
      </c>
      <c r="Y347" s="55" t="str">
        <f t="shared" si="1540"/>
        <v/>
      </c>
      <c r="Z347" s="55" t="str">
        <f t="shared" si="1540"/>
        <v/>
      </c>
      <c r="AA347" s="55" t="str">
        <f t="shared" si="1540"/>
        <v/>
      </c>
      <c r="AB347" s="55" t="str">
        <f t="shared" si="1540"/>
        <v/>
      </c>
      <c r="AC347" s="55" t="str">
        <f t="shared" si="1540"/>
        <v/>
      </c>
      <c r="AD347" s="55" t="str">
        <f t="shared" si="1540"/>
        <v/>
      </c>
      <c r="AE347" s="55" t="str">
        <f t="shared" si="1540"/>
        <v/>
      </c>
      <c r="AF347" s="55" t="str">
        <f t="shared" si="1540"/>
        <v/>
      </c>
      <c r="AG347" s="55" t="str">
        <f t="shared" si="1540"/>
        <v/>
      </c>
      <c r="AH347" s="55" t="str">
        <f t="shared" si="1540"/>
        <v/>
      </c>
      <c r="AI347" s="55" t="str">
        <f t="shared" si="1540"/>
        <v/>
      </c>
      <c r="AJ347" s="55" t="str">
        <f t="shared" si="1540"/>
        <v/>
      </c>
      <c r="AK347" s="55" t="str">
        <f t="shared" si="1540"/>
        <v/>
      </c>
      <c r="AL347" s="55" t="str">
        <f t="shared" si="1540"/>
        <v/>
      </c>
      <c r="AM347" s="55" t="str">
        <f t="shared" si="1540"/>
        <v/>
      </c>
      <c r="AN347" s="55" t="str">
        <f t="shared" si="1540"/>
        <v/>
      </c>
      <c r="AO347" s="55" t="str">
        <f t="shared" si="1540"/>
        <v/>
      </c>
      <c r="AP347" s="55" t="str">
        <f t="shared" si="1540"/>
        <v/>
      </c>
      <c r="AQ347" s="55" t="str">
        <f t="shared" si="1540"/>
        <v/>
      </c>
      <c r="AR347" s="55" t="str">
        <f t="shared" si="1540"/>
        <v/>
      </c>
      <c r="AS347" s="55" t="str">
        <f t="shared" si="1540"/>
        <v/>
      </c>
      <c r="AT347" s="55" t="str">
        <f t="shared" si="1540"/>
        <v/>
      </c>
      <c r="AU347" s="55" t="str">
        <f t="shared" si="1540"/>
        <v/>
      </c>
      <c r="AV347" s="55" t="str">
        <f t="shared" si="1540"/>
        <v/>
      </c>
      <c r="AW347" s="55" t="str">
        <f t="shared" si="1540"/>
        <v/>
      </c>
      <c r="AX347" s="55" t="str">
        <f t="shared" si="1540"/>
        <v/>
      </c>
      <c r="AY347" s="55" t="str">
        <f t="shared" si="1540"/>
        <v/>
      </c>
      <c r="AZ347" s="55" t="str">
        <f t="shared" si="1540"/>
        <v/>
      </c>
      <c r="BA347" s="55" t="str">
        <f t="shared" si="1540"/>
        <v/>
      </c>
      <c r="BB347" s="55" t="str">
        <f t="shared" si="1540"/>
        <v/>
      </c>
      <c r="BC347" s="55" t="str">
        <f t="shared" si="1540"/>
        <v/>
      </c>
      <c r="BD347" s="55" t="str">
        <f t="shared" si="1540"/>
        <v/>
      </c>
      <c r="BE347" s="55" t="str">
        <f t="shared" si="1540"/>
        <v/>
      </c>
      <c r="BF347" s="55" t="str">
        <f t="shared" si="1540"/>
        <v/>
      </c>
      <c r="BG347" s="55" t="str">
        <f t="shared" si="1540"/>
        <v/>
      </c>
      <c r="BH347" s="55" t="str">
        <f t="shared" si="1540"/>
        <v/>
      </c>
      <c r="BI347" s="55" t="str">
        <f t="shared" si="1540"/>
        <v/>
      </c>
      <c r="BJ347" s="55" t="str">
        <f t="shared" si="1540"/>
        <v/>
      </c>
      <c r="BK347" s="55" t="str">
        <f t="shared" si="1540"/>
        <v/>
      </c>
      <c r="BL347" s="55" t="str">
        <f t="shared" si="1540"/>
        <v/>
      </c>
      <c r="BM347" s="55" t="str">
        <f t="shared" si="1540"/>
        <v/>
      </c>
      <c r="BN347" s="55" t="str">
        <f t="shared" si="1540"/>
        <v/>
      </c>
      <c r="BO347" s="55" t="str">
        <f t="shared" si="1540"/>
        <v/>
      </c>
      <c r="BP347" s="55" t="str">
        <f t="shared" si="1540"/>
        <v/>
      </c>
      <c r="BQ347" s="55" t="str">
        <f t="shared" ref="BQ347:CO347" si="1541">IFERROR(IF($Y$2="DAILY",BP347+1,""),"")</f>
        <v/>
      </c>
      <c r="BR347" s="55" t="str">
        <f t="shared" si="1541"/>
        <v/>
      </c>
      <c r="BS347" s="55" t="str">
        <f t="shared" si="1541"/>
        <v/>
      </c>
      <c r="BT347" s="55" t="str">
        <f t="shared" si="1541"/>
        <v/>
      </c>
      <c r="BU347" s="55" t="str">
        <f t="shared" si="1541"/>
        <v/>
      </c>
      <c r="BV347" s="55" t="str">
        <f t="shared" si="1541"/>
        <v/>
      </c>
      <c r="BW347" s="55" t="str">
        <f t="shared" si="1541"/>
        <v/>
      </c>
      <c r="BX347" s="55" t="str">
        <f t="shared" si="1541"/>
        <v/>
      </c>
      <c r="BY347" s="55" t="str">
        <f t="shared" si="1541"/>
        <v/>
      </c>
      <c r="BZ347" s="55" t="str">
        <f t="shared" si="1541"/>
        <v/>
      </c>
      <c r="CA347" s="55" t="str">
        <f t="shared" si="1541"/>
        <v/>
      </c>
      <c r="CB347" s="55" t="str">
        <f t="shared" si="1541"/>
        <v/>
      </c>
      <c r="CC347" s="55" t="str">
        <f t="shared" si="1541"/>
        <v/>
      </c>
      <c r="CD347" s="55" t="str">
        <f t="shared" si="1541"/>
        <v/>
      </c>
      <c r="CE347" s="55" t="str">
        <f t="shared" si="1541"/>
        <v/>
      </c>
      <c r="CF347" s="55" t="str">
        <f t="shared" si="1541"/>
        <v/>
      </c>
      <c r="CG347" s="55" t="str">
        <f t="shared" si="1541"/>
        <v/>
      </c>
      <c r="CH347" s="55" t="str">
        <f t="shared" si="1541"/>
        <v/>
      </c>
      <c r="CI347" s="55" t="str">
        <f t="shared" si="1541"/>
        <v/>
      </c>
      <c r="CJ347" s="55" t="str">
        <f t="shared" si="1541"/>
        <v/>
      </c>
      <c r="CK347" s="55" t="str">
        <f t="shared" si="1541"/>
        <v/>
      </c>
      <c r="CL347" s="55" t="str">
        <f t="shared" si="1541"/>
        <v/>
      </c>
      <c r="CM347" s="55" t="str">
        <f t="shared" si="1541"/>
        <v/>
      </c>
      <c r="CN347" s="55" t="str">
        <f t="shared" si="1541"/>
        <v/>
      </c>
      <c r="CO347" s="55" t="str">
        <f t="shared" si="1541"/>
        <v/>
      </c>
      <c r="CP347" s="56" t="str">
        <f>IFERROR(IF($Y$2="DAILY",DATE(B345,1,1)-WEEKDAY(DATE(B345,1,1))+39*7,DATE(CR347,1,1)-WEEKDAY(DATE(CR347,1,1))+39*7),"")</f>
        <v/>
      </c>
      <c r="CQ347" s="3"/>
      <c r="CR347" s="3" t="str">
        <f>B77</f>
        <v/>
      </c>
    </row>
    <row r="348" spans="1:96" ht="21" customHeight="1" x14ac:dyDescent="0.25">
      <c r="A348" s="48"/>
      <c r="B348" s="49"/>
      <c r="C348" s="57">
        <f t="shared" ref="C348" si="1542">IF($Y$2="DAILY",4,"")</f>
        <v>4</v>
      </c>
      <c r="D348" s="54" t="str">
        <f t="shared" si="1536"/>
        <v/>
      </c>
      <c r="E348" s="55" t="str">
        <f t="shared" ref="E348:BP348" si="1543">IFERROR(IF($Y$2="DAILY",D348+1,""),"")</f>
        <v/>
      </c>
      <c r="F348" s="55" t="str">
        <f t="shared" si="1543"/>
        <v/>
      </c>
      <c r="G348" s="55" t="str">
        <f t="shared" si="1543"/>
        <v/>
      </c>
      <c r="H348" s="55" t="str">
        <f t="shared" si="1543"/>
        <v/>
      </c>
      <c r="I348" s="55" t="str">
        <f t="shared" si="1543"/>
        <v/>
      </c>
      <c r="J348" s="55" t="str">
        <f t="shared" si="1543"/>
        <v/>
      </c>
      <c r="K348" s="55" t="str">
        <f t="shared" si="1543"/>
        <v/>
      </c>
      <c r="L348" s="55" t="str">
        <f t="shared" si="1543"/>
        <v/>
      </c>
      <c r="M348" s="55" t="str">
        <f t="shared" si="1543"/>
        <v/>
      </c>
      <c r="N348" s="55" t="str">
        <f t="shared" si="1543"/>
        <v/>
      </c>
      <c r="O348" s="55" t="str">
        <f t="shared" si="1543"/>
        <v/>
      </c>
      <c r="P348" s="55" t="str">
        <f t="shared" si="1543"/>
        <v/>
      </c>
      <c r="Q348" s="55" t="str">
        <f t="shared" si="1543"/>
        <v/>
      </c>
      <c r="R348" s="55" t="str">
        <f t="shared" si="1543"/>
        <v/>
      </c>
      <c r="S348" s="55" t="str">
        <f t="shared" si="1543"/>
        <v/>
      </c>
      <c r="T348" s="55" t="str">
        <f t="shared" si="1543"/>
        <v/>
      </c>
      <c r="U348" s="55" t="str">
        <f t="shared" si="1543"/>
        <v/>
      </c>
      <c r="V348" s="55" t="str">
        <f t="shared" si="1543"/>
        <v/>
      </c>
      <c r="W348" s="55" t="str">
        <f t="shared" si="1543"/>
        <v/>
      </c>
      <c r="X348" s="55" t="str">
        <f t="shared" si="1543"/>
        <v/>
      </c>
      <c r="Y348" s="55" t="str">
        <f t="shared" si="1543"/>
        <v/>
      </c>
      <c r="Z348" s="55" t="str">
        <f t="shared" si="1543"/>
        <v/>
      </c>
      <c r="AA348" s="55" t="str">
        <f t="shared" si="1543"/>
        <v/>
      </c>
      <c r="AB348" s="55" t="str">
        <f t="shared" si="1543"/>
        <v/>
      </c>
      <c r="AC348" s="55" t="str">
        <f t="shared" si="1543"/>
        <v/>
      </c>
      <c r="AD348" s="55" t="str">
        <f t="shared" si="1543"/>
        <v/>
      </c>
      <c r="AE348" s="55" t="str">
        <f t="shared" si="1543"/>
        <v/>
      </c>
      <c r="AF348" s="55" t="str">
        <f t="shared" si="1543"/>
        <v/>
      </c>
      <c r="AG348" s="55" t="str">
        <f t="shared" si="1543"/>
        <v/>
      </c>
      <c r="AH348" s="55" t="str">
        <f t="shared" si="1543"/>
        <v/>
      </c>
      <c r="AI348" s="55" t="str">
        <f t="shared" si="1543"/>
        <v/>
      </c>
      <c r="AJ348" s="55" t="str">
        <f t="shared" si="1543"/>
        <v/>
      </c>
      <c r="AK348" s="55" t="str">
        <f t="shared" si="1543"/>
        <v/>
      </c>
      <c r="AL348" s="55" t="str">
        <f t="shared" si="1543"/>
        <v/>
      </c>
      <c r="AM348" s="55" t="str">
        <f t="shared" si="1543"/>
        <v/>
      </c>
      <c r="AN348" s="55" t="str">
        <f t="shared" si="1543"/>
        <v/>
      </c>
      <c r="AO348" s="55" t="str">
        <f t="shared" si="1543"/>
        <v/>
      </c>
      <c r="AP348" s="55" t="str">
        <f t="shared" si="1543"/>
        <v/>
      </c>
      <c r="AQ348" s="55" t="str">
        <f t="shared" si="1543"/>
        <v/>
      </c>
      <c r="AR348" s="55" t="str">
        <f t="shared" si="1543"/>
        <v/>
      </c>
      <c r="AS348" s="55" t="str">
        <f t="shared" si="1543"/>
        <v/>
      </c>
      <c r="AT348" s="55" t="str">
        <f t="shared" si="1543"/>
        <v/>
      </c>
      <c r="AU348" s="55" t="str">
        <f t="shared" si="1543"/>
        <v/>
      </c>
      <c r="AV348" s="55" t="str">
        <f t="shared" si="1543"/>
        <v/>
      </c>
      <c r="AW348" s="55" t="str">
        <f t="shared" si="1543"/>
        <v/>
      </c>
      <c r="AX348" s="55" t="str">
        <f t="shared" si="1543"/>
        <v/>
      </c>
      <c r="AY348" s="55" t="str">
        <f t="shared" si="1543"/>
        <v/>
      </c>
      <c r="AZ348" s="55" t="str">
        <f t="shared" si="1543"/>
        <v/>
      </c>
      <c r="BA348" s="55" t="str">
        <f t="shared" si="1543"/>
        <v/>
      </c>
      <c r="BB348" s="55" t="str">
        <f t="shared" si="1543"/>
        <v/>
      </c>
      <c r="BC348" s="55" t="str">
        <f t="shared" si="1543"/>
        <v/>
      </c>
      <c r="BD348" s="55" t="str">
        <f t="shared" si="1543"/>
        <v/>
      </c>
      <c r="BE348" s="55" t="str">
        <f t="shared" si="1543"/>
        <v/>
      </c>
      <c r="BF348" s="55" t="str">
        <f t="shared" si="1543"/>
        <v/>
      </c>
      <c r="BG348" s="55" t="str">
        <f t="shared" si="1543"/>
        <v/>
      </c>
      <c r="BH348" s="55" t="str">
        <f t="shared" si="1543"/>
        <v/>
      </c>
      <c r="BI348" s="55" t="str">
        <f t="shared" si="1543"/>
        <v/>
      </c>
      <c r="BJ348" s="55" t="str">
        <f t="shared" si="1543"/>
        <v/>
      </c>
      <c r="BK348" s="55" t="str">
        <f t="shared" si="1543"/>
        <v/>
      </c>
      <c r="BL348" s="55" t="str">
        <f t="shared" si="1543"/>
        <v/>
      </c>
      <c r="BM348" s="55" t="str">
        <f t="shared" si="1543"/>
        <v/>
      </c>
      <c r="BN348" s="55" t="str">
        <f t="shared" si="1543"/>
        <v/>
      </c>
      <c r="BO348" s="55" t="str">
        <f t="shared" si="1543"/>
        <v/>
      </c>
      <c r="BP348" s="55" t="str">
        <f t="shared" si="1543"/>
        <v/>
      </c>
      <c r="BQ348" s="55" t="str">
        <f t="shared" ref="BQ348:CO348" si="1544">IFERROR(IF($Y$2="DAILY",BP348+1,""),"")</f>
        <v/>
      </c>
      <c r="BR348" s="55" t="str">
        <f t="shared" si="1544"/>
        <v/>
      </c>
      <c r="BS348" s="55" t="str">
        <f t="shared" si="1544"/>
        <v/>
      </c>
      <c r="BT348" s="55" t="str">
        <f t="shared" si="1544"/>
        <v/>
      </c>
      <c r="BU348" s="55" t="str">
        <f t="shared" si="1544"/>
        <v/>
      </c>
      <c r="BV348" s="55" t="str">
        <f t="shared" si="1544"/>
        <v/>
      </c>
      <c r="BW348" s="55" t="str">
        <f t="shared" si="1544"/>
        <v/>
      </c>
      <c r="BX348" s="55" t="str">
        <f t="shared" si="1544"/>
        <v/>
      </c>
      <c r="BY348" s="55" t="str">
        <f t="shared" si="1544"/>
        <v/>
      </c>
      <c r="BZ348" s="55" t="str">
        <f t="shared" si="1544"/>
        <v/>
      </c>
      <c r="CA348" s="55" t="str">
        <f t="shared" si="1544"/>
        <v/>
      </c>
      <c r="CB348" s="55" t="str">
        <f t="shared" si="1544"/>
        <v/>
      </c>
      <c r="CC348" s="55" t="str">
        <f t="shared" si="1544"/>
        <v/>
      </c>
      <c r="CD348" s="55" t="str">
        <f t="shared" si="1544"/>
        <v/>
      </c>
      <c r="CE348" s="55" t="str">
        <f t="shared" si="1544"/>
        <v/>
      </c>
      <c r="CF348" s="55" t="str">
        <f t="shared" si="1544"/>
        <v/>
      </c>
      <c r="CG348" s="55" t="str">
        <f t="shared" si="1544"/>
        <v/>
      </c>
      <c r="CH348" s="55" t="str">
        <f t="shared" si="1544"/>
        <v/>
      </c>
      <c r="CI348" s="55" t="str">
        <f t="shared" si="1544"/>
        <v/>
      </c>
      <c r="CJ348" s="55" t="str">
        <f t="shared" si="1544"/>
        <v/>
      </c>
      <c r="CK348" s="55" t="str">
        <f t="shared" si="1544"/>
        <v/>
      </c>
      <c r="CL348" s="55" t="str">
        <f t="shared" si="1544"/>
        <v/>
      </c>
      <c r="CM348" s="55" t="str">
        <f t="shared" si="1544"/>
        <v/>
      </c>
      <c r="CN348" s="55" t="str">
        <f t="shared" si="1544"/>
        <v/>
      </c>
      <c r="CO348" s="55" t="str">
        <f t="shared" si="1544"/>
        <v/>
      </c>
      <c r="CP348" s="56" t="str">
        <f>IFERROR(IF($Y$2="DAILY",DATE(B345,1,1)-WEEKDAY(DATE(B345,1,1))+52*7,DATE(CR348,1,1)-WEEKDAY(DATE(CR348,1,1))+52*7),"")</f>
        <v/>
      </c>
      <c r="CQ348" s="3"/>
      <c r="CR348" s="3" t="str">
        <f>B77</f>
        <v/>
      </c>
    </row>
    <row r="349" spans="1:96" ht="21" customHeight="1" x14ac:dyDescent="0.25">
      <c r="A349" s="48"/>
      <c r="B349" s="49"/>
      <c r="C349" s="58"/>
      <c r="D349" s="54" t="str">
        <f>IFERROR(IF($Y$2="DAILY",IF(AND(MONTH(DATE(B345,2,29))=2,WEEKDAY(DATE(B345,1,1))=7),DATE(B345,12,24),""),""),"")</f>
        <v/>
      </c>
      <c r="E349" s="55" t="str">
        <f>IFERROR(IF($Y$2="DAILY",IF(AND(MONTH(DATE(B345,2,29))=2,WEEKDAY(DATE(B345,1,1))=7),DATE(B345,12,25),""),""),"")</f>
        <v/>
      </c>
      <c r="F349" s="55" t="str">
        <f>IFERROR(IF($Y$2="DAILY",IF(AND(MONTH(DATE(B345,2,29))=2,WEEKDAY(DATE(B345,1,1))=7),DATE(B345,12,26),""),""),"")</f>
        <v/>
      </c>
      <c r="G349" s="55" t="str">
        <f>IFERROR(IF($Y$2="DAILY",IF(AND(MONTH(DATE(B345,2,29))=2,WEEKDAY(DATE(B345,1,1))=7),DATE(B345,12,27),""),""),"")</f>
        <v/>
      </c>
      <c r="H349" s="55" t="str">
        <f>IFERROR(IF($Y$2="DAILY",IF(AND(MONTH(DATE(B345,2,29))=2,WEEKDAY(DATE(B345,1,1))=7),DATE(B345,12,28),""),""),"")</f>
        <v/>
      </c>
      <c r="I349" s="55" t="str">
        <f>IFERROR(IF($Y$2="DAILY",IF(AND(MONTH(DATE(B345,2,29))=2,WEEKDAY(DATE(B345,1,1))=7),DATE(B345,12,29),""),""),"")</f>
        <v/>
      </c>
      <c r="J349" s="55" t="str">
        <f>IFERROR(IF($Y$2="DAILY",IF(AND(MONTH(DATE(B345,2,29))=2,WEEKDAY(DATE(B345,1,1))=7),DATE(B345,12,30),""),""),"")</f>
        <v/>
      </c>
      <c r="K349" s="55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  <c r="BT349" s="62"/>
      <c r="BU349" s="62"/>
      <c r="BV349" s="62"/>
      <c r="BW349" s="62"/>
      <c r="BX349" s="62"/>
      <c r="BY349" s="62"/>
      <c r="BZ349" s="62"/>
      <c r="CA349" s="62"/>
      <c r="CB349" s="62"/>
      <c r="CC349" s="62"/>
      <c r="CD349" s="62"/>
      <c r="CE349" s="62"/>
      <c r="CF349" s="62"/>
      <c r="CG349" s="62"/>
      <c r="CH349" s="62"/>
      <c r="CI349" s="62"/>
      <c r="CJ349" s="62"/>
      <c r="CK349" s="62"/>
      <c r="CL349" s="62"/>
      <c r="CM349" s="62"/>
      <c r="CN349" s="62"/>
      <c r="CO349" s="62"/>
      <c r="CP349" s="56"/>
      <c r="CQ349" s="3"/>
      <c r="CR349" s="3" t="str">
        <f>B77</f>
        <v/>
      </c>
    </row>
    <row r="350" spans="1:96" ht="21" customHeight="1" x14ac:dyDescent="0.25">
      <c r="A350" s="48" t="str">
        <f>IFERROR(IF($Y$2="DAILY","67-68",""),"")</f>
        <v>67-68</v>
      </c>
      <c r="B350" s="49" t="str">
        <f>IFERROR(IF($Y$2="DAILY",$B$10+68,""),"")</f>
        <v/>
      </c>
      <c r="C350" s="57">
        <f t="shared" ref="C350" si="1545">IF($Y$2="DAILY",1,"")</f>
        <v>1</v>
      </c>
      <c r="D350" s="54" t="str">
        <f>IFERROR(IF($Y$2="DAILY",DATE(B350,1,1)-WEEKDAY(DATE(B350,1,1),1)+1,""),"")</f>
        <v/>
      </c>
      <c r="E350" s="55" t="str">
        <f>IFERROR(IF($Y$2="DAILY",DATE(B350,1,1)-WEEKDAY(DATE(B350,1,1),1)+2,""),"")</f>
        <v/>
      </c>
      <c r="F350" s="55" t="str">
        <f>IFERROR(IF($Y$2="DAILY",DATE(B350,1,1)-WEEKDAY(DATE(B350,1,1),1)+3,""),"")</f>
        <v/>
      </c>
      <c r="G350" s="55" t="str">
        <f>IFERROR(IF($Y$2="DAILY",DATE(B350,1,1)-WEEKDAY(DATE(B350,1,1),1)+4,""),"")</f>
        <v/>
      </c>
      <c r="H350" s="55" t="str">
        <f>IFERROR(IF($Y$2="DAILY",DATE(B350,1,1)-WEEKDAY(DATE(B350,1,1),1)+5,""),"")</f>
        <v/>
      </c>
      <c r="I350" s="55" t="str">
        <f>IFERROR(IF($Y$2="DAILY",DATE(B350,1,1)-WEEKDAY(DATE(B350,1,1),1)+6,""),"")</f>
        <v/>
      </c>
      <c r="J350" s="55" t="str">
        <f>IFERROR(IF($Y$2="DAILY",DATE(B350,1,1)-WEEKDAY(DATE(B350,1,1),1)+7,""),"")</f>
        <v/>
      </c>
      <c r="K350" s="55" t="str">
        <f t="shared" ref="K350:BV350" si="1546">IFERROR(IF($Y$2="DAILY",J350+1,""),"")</f>
        <v/>
      </c>
      <c r="L350" s="55" t="str">
        <f t="shared" si="1546"/>
        <v/>
      </c>
      <c r="M350" s="55" t="str">
        <f t="shared" si="1546"/>
        <v/>
      </c>
      <c r="N350" s="55" t="str">
        <f t="shared" si="1546"/>
        <v/>
      </c>
      <c r="O350" s="55" t="str">
        <f t="shared" si="1546"/>
        <v/>
      </c>
      <c r="P350" s="55" t="str">
        <f t="shared" si="1546"/>
        <v/>
      </c>
      <c r="Q350" s="55" t="str">
        <f t="shared" si="1546"/>
        <v/>
      </c>
      <c r="R350" s="55" t="str">
        <f t="shared" si="1546"/>
        <v/>
      </c>
      <c r="S350" s="55" t="str">
        <f t="shared" si="1546"/>
        <v/>
      </c>
      <c r="T350" s="55" t="str">
        <f t="shared" si="1546"/>
        <v/>
      </c>
      <c r="U350" s="55" t="str">
        <f t="shared" si="1546"/>
        <v/>
      </c>
      <c r="V350" s="55" t="str">
        <f t="shared" si="1546"/>
        <v/>
      </c>
      <c r="W350" s="55" t="str">
        <f t="shared" si="1546"/>
        <v/>
      </c>
      <c r="X350" s="55" t="str">
        <f t="shared" si="1546"/>
        <v/>
      </c>
      <c r="Y350" s="55" t="str">
        <f t="shared" si="1546"/>
        <v/>
      </c>
      <c r="Z350" s="55" t="str">
        <f t="shared" si="1546"/>
        <v/>
      </c>
      <c r="AA350" s="55" t="str">
        <f t="shared" si="1546"/>
        <v/>
      </c>
      <c r="AB350" s="55" t="str">
        <f t="shared" si="1546"/>
        <v/>
      </c>
      <c r="AC350" s="55" t="str">
        <f t="shared" si="1546"/>
        <v/>
      </c>
      <c r="AD350" s="55" t="str">
        <f t="shared" si="1546"/>
        <v/>
      </c>
      <c r="AE350" s="55" t="str">
        <f t="shared" si="1546"/>
        <v/>
      </c>
      <c r="AF350" s="55" t="str">
        <f t="shared" si="1546"/>
        <v/>
      </c>
      <c r="AG350" s="55" t="str">
        <f t="shared" si="1546"/>
        <v/>
      </c>
      <c r="AH350" s="55" t="str">
        <f t="shared" si="1546"/>
        <v/>
      </c>
      <c r="AI350" s="55" t="str">
        <f t="shared" si="1546"/>
        <v/>
      </c>
      <c r="AJ350" s="55" t="str">
        <f t="shared" si="1546"/>
        <v/>
      </c>
      <c r="AK350" s="55" t="str">
        <f t="shared" si="1546"/>
        <v/>
      </c>
      <c r="AL350" s="55" t="str">
        <f t="shared" si="1546"/>
        <v/>
      </c>
      <c r="AM350" s="55" t="str">
        <f t="shared" si="1546"/>
        <v/>
      </c>
      <c r="AN350" s="55" t="str">
        <f t="shared" si="1546"/>
        <v/>
      </c>
      <c r="AO350" s="55" t="str">
        <f t="shared" si="1546"/>
        <v/>
      </c>
      <c r="AP350" s="55" t="str">
        <f t="shared" si="1546"/>
        <v/>
      </c>
      <c r="AQ350" s="55" t="str">
        <f t="shared" si="1546"/>
        <v/>
      </c>
      <c r="AR350" s="55" t="str">
        <f t="shared" si="1546"/>
        <v/>
      </c>
      <c r="AS350" s="55" t="str">
        <f t="shared" si="1546"/>
        <v/>
      </c>
      <c r="AT350" s="55" t="str">
        <f t="shared" si="1546"/>
        <v/>
      </c>
      <c r="AU350" s="55" t="str">
        <f t="shared" si="1546"/>
        <v/>
      </c>
      <c r="AV350" s="55" t="str">
        <f t="shared" si="1546"/>
        <v/>
      </c>
      <c r="AW350" s="55" t="str">
        <f t="shared" si="1546"/>
        <v/>
      </c>
      <c r="AX350" s="55" t="str">
        <f t="shared" si="1546"/>
        <v/>
      </c>
      <c r="AY350" s="55" t="str">
        <f t="shared" si="1546"/>
        <v/>
      </c>
      <c r="AZ350" s="55" t="str">
        <f t="shared" si="1546"/>
        <v/>
      </c>
      <c r="BA350" s="55" t="str">
        <f t="shared" si="1546"/>
        <v/>
      </c>
      <c r="BB350" s="55" t="str">
        <f t="shared" si="1546"/>
        <v/>
      </c>
      <c r="BC350" s="55" t="str">
        <f t="shared" si="1546"/>
        <v/>
      </c>
      <c r="BD350" s="55" t="str">
        <f t="shared" si="1546"/>
        <v/>
      </c>
      <c r="BE350" s="55" t="str">
        <f t="shared" si="1546"/>
        <v/>
      </c>
      <c r="BF350" s="55" t="str">
        <f t="shared" si="1546"/>
        <v/>
      </c>
      <c r="BG350" s="55" t="str">
        <f t="shared" si="1546"/>
        <v/>
      </c>
      <c r="BH350" s="55" t="str">
        <f t="shared" si="1546"/>
        <v/>
      </c>
      <c r="BI350" s="55" t="str">
        <f t="shared" si="1546"/>
        <v/>
      </c>
      <c r="BJ350" s="55" t="str">
        <f t="shared" si="1546"/>
        <v/>
      </c>
      <c r="BK350" s="55" t="str">
        <f t="shared" si="1546"/>
        <v/>
      </c>
      <c r="BL350" s="55" t="str">
        <f t="shared" si="1546"/>
        <v/>
      </c>
      <c r="BM350" s="55" t="str">
        <f t="shared" si="1546"/>
        <v/>
      </c>
      <c r="BN350" s="55" t="str">
        <f t="shared" si="1546"/>
        <v/>
      </c>
      <c r="BO350" s="55" t="str">
        <f t="shared" si="1546"/>
        <v/>
      </c>
      <c r="BP350" s="55" t="str">
        <f t="shared" si="1546"/>
        <v/>
      </c>
      <c r="BQ350" s="55" t="str">
        <f t="shared" si="1546"/>
        <v/>
      </c>
      <c r="BR350" s="55" t="str">
        <f t="shared" si="1546"/>
        <v/>
      </c>
      <c r="BS350" s="55" t="str">
        <f t="shared" si="1546"/>
        <v/>
      </c>
      <c r="BT350" s="55" t="str">
        <f t="shared" si="1546"/>
        <v/>
      </c>
      <c r="BU350" s="55" t="str">
        <f t="shared" si="1546"/>
        <v/>
      </c>
      <c r="BV350" s="55" t="str">
        <f t="shared" si="1546"/>
        <v/>
      </c>
      <c r="BW350" s="55" t="str">
        <f t="shared" ref="BW350:CO350" si="1547">IFERROR(IF($Y$2="DAILY",BV350+1,""),"")</f>
        <v/>
      </c>
      <c r="BX350" s="55" t="str">
        <f t="shared" si="1547"/>
        <v/>
      </c>
      <c r="BY350" s="55" t="str">
        <f t="shared" si="1547"/>
        <v/>
      </c>
      <c r="BZ350" s="55" t="str">
        <f t="shared" si="1547"/>
        <v/>
      </c>
      <c r="CA350" s="55" t="str">
        <f t="shared" si="1547"/>
        <v/>
      </c>
      <c r="CB350" s="55" t="str">
        <f t="shared" si="1547"/>
        <v/>
      </c>
      <c r="CC350" s="55" t="str">
        <f t="shared" si="1547"/>
        <v/>
      </c>
      <c r="CD350" s="55" t="str">
        <f t="shared" si="1547"/>
        <v/>
      </c>
      <c r="CE350" s="55" t="str">
        <f t="shared" si="1547"/>
        <v/>
      </c>
      <c r="CF350" s="55" t="str">
        <f t="shared" si="1547"/>
        <v/>
      </c>
      <c r="CG350" s="55" t="str">
        <f t="shared" si="1547"/>
        <v/>
      </c>
      <c r="CH350" s="55" t="str">
        <f t="shared" si="1547"/>
        <v/>
      </c>
      <c r="CI350" s="55" t="str">
        <f t="shared" si="1547"/>
        <v/>
      </c>
      <c r="CJ350" s="55" t="str">
        <f t="shared" si="1547"/>
        <v/>
      </c>
      <c r="CK350" s="55" t="str">
        <f t="shared" si="1547"/>
        <v/>
      </c>
      <c r="CL350" s="55" t="str">
        <f t="shared" si="1547"/>
        <v/>
      </c>
      <c r="CM350" s="55" t="str">
        <f t="shared" si="1547"/>
        <v/>
      </c>
      <c r="CN350" s="55" t="str">
        <f t="shared" si="1547"/>
        <v/>
      </c>
      <c r="CO350" s="55" t="str">
        <f t="shared" si="1547"/>
        <v/>
      </c>
      <c r="CP350" s="56" t="str">
        <f>IFERROR(IF($Y$2="DAILY",DATE(B350,1,1)-WEEKDAY(DATE(B350,1,1))+13*7,DATE(CR350,1,1)-WEEKDAY(DATE(CR350,1,1))+13*7),"")</f>
        <v/>
      </c>
      <c r="CQ350" s="3"/>
      <c r="CR350" s="3" t="str">
        <f>B78</f>
        <v/>
      </c>
    </row>
    <row r="351" spans="1:96" ht="21" customHeight="1" x14ac:dyDescent="0.25">
      <c r="A351" s="48"/>
      <c r="B351" s="61"/>
      <c r="C351" s="57">
        <f t="shared" ref="C351" si="1548">IF($Y$2="DAILY",2,"")</f>
        <v>2</v>
      </c>
      <c r="D351" s="54" t="str">
        <f t="shared" ref="D351:D353" si="1549">IFERROR(IF($Y$2="DAILY",CP350+1,""),"")</f>
        <v/>
      </c>
      <c r="E351" s="55" t="str">
        <f t="shared" ref="E351:BP351" si="1550">IFERROR(IF($Y$2="DAILY",D351+1,""),"")</f>
        <v/>
      </c>
      <c r="F351" s="55" t="str">
        <f t="shared" si="1550"/>
        <v/>
      </c>
      <c r="G351" s="55" t="str">
        <f t="shared" si="1550"/>
        <v/>
      </c>
      <c r="H351" s="55" t="str">
        <f t="shared" si="1550"/>
        <v/>
      </c>
      <c r="I351" s="55" t="str">
        <f t="shared" si="1550"/>
        <v/>
      </c>
      <c r="J351" s="55" t="str">
        <f t="shared" si="1550"/>
        <v/>
      </c>
      <c r="K351" s="55" t="str">
        <f t="shared" si="1550"/>
        <v/>
      </c>
      <c r="L351" s="55" t="str">
        <f t="shared" si="1550"/>
        <v/>
      </c>
      <c r="M351" s="55" t="str">
        <f t="shared" si="1550"/>
        <v/>
      </c>
      <c r="N351" s="55" t="str">
        <f t="shared" si="1550"/>
        <v/>
      </c>
      <c r="O351" s="55" t="str">
        <f t="shared" si="1550"/>
        <v/>
      </c>
      <c r="P351" s="55" t="str">
        <f t="shared" si="1550"/>
        <v/>
      </c>
      <c r="Q351" s="55" t="str">
        <f t="shared" si="1550"/>
        <v/>
      </c>
      <c r="R351" s="55" t="str">
        <f t="shared" si="1550"/>
        <v/>
      </c>
      <c r="S351" s="55" t="str">
        <f t="shared" si="1550"/>
        <v/>
      </c>
      <c r="T351" s="55" t="str">
        <f t="shared" si="1550"/>
        <v/>
      </c>
      <c r="U351" s="55" t="str">
        <f t="shared" si="1550"/>
        <v/>
      </c>
      <c r="V351" s="55" t="str">
        <f t="shared" si="1550"/>
        <v/>
      </c>
      <c r="W351" s="55" t="str">
        <f t="shared" si="1550"/>
        <v/>
      </c>
      <c r="X351" s="55" t="str">
        <f t="shared" si="1550"/>
        <v/>
      </c>
      <c r="Y351" s="55" t="str">
        <f t="shared" si="1550"/>
        <v/>
      </c>
      <c r="Z351" s="55" t="str">
        <f t="shared" si="1550"/>
        <v/>
      </c>
      <c r="AA351" s="55" t="str">
        <f t="shared" si="1550"/>
        <v/>
      </c>
      <c r="AB351" s="55" t="str">
        <f t="shared" si="1550"/>
        <v/>
      </c>
      <c r="AC351" s="55" t="str">
        <f t="shared" si="1550"/>
        <v/>
      </c>
      <c r="AD351" s="55" t="str">
        <f t="shared" si="1550"/>
        <v/>
      </c>
      <c r="AE351" s="55" t="str">
        <f t="shared" si="1550"/>
        <v/>
      </c>
      <c r="AF351" s="55" t="str">
        <f t="shared" si="1550"/>
        <v/>
      </c>
      <c r="AG351" s="55" t="str">
        <f t="shared" si="1550"/>
        <v/>
      </c>
      <c r="AH351" s="55" t="str">
        <f t="shared" si="1550"/>
        <v/>
      </c>
      <c r="AI351" s="55" t="str">
        <f t="shared" si="1550"/>
        <v/>
      </c>
      <c r="AJ351" s="55" t="str">
        <f t="shared" si="1550"/>
        <v/>
      </c>
      <c r="AK351" s="55" t="str">
        <f t="shared" si="1550"/>
        <v/>
      </c>
      <c r="AL351" s="55" t="str">
        <f t="shared" si="1550"/>
        <v/>
      </c>
      <c r="AM351" s="55" t="str">
        <f t="shared" si="1550"/>
        <v/>
      </c>
      <c r="AN351" s="55" t="str">
        <f t="shared" si="1550"/>
        <v/>
      </c>
      <c r="AO351" s="55" t="str">
        <f t="shared" si="1550"/>
        <v/>
      </c>
      <c r="AP351" s="55" t="str">
        <f t="shared" si="1550"/>
        <v/>
      </c>
      <c r="AQ351" s="55" t="str">
        <f t="shared" si="1550"/>
        <v/>
      </c>
      <c r="AR351" s="55" t="str">
        <f t="shared" si="1550"/>
        <v/>
      </c>
      <c r="AS351" s="55" t="str">
        <f t="shared" si="1550"/>
        <v/>
      </c>
      <c r="AT351" s="55" t="str">
        <f t="shared" si="1550"/>
        <v/>
      </c>
      <c r="AU351" s="55" t="str">
        <f t="shared" si="1550"/>
        <v/>
      </c>
      <c r="AV351" s="55" t="str">
        <f t="shared" si="1550"/>
        <v/>
      </c>
      <c r="AW351" s="55" t="str">
        <f t="shared" si="1550"/>
        <v/>
      </c>
      <c r="AX351" s="55" t="str">
        <f t="shared" si="1550"/>
        <v/>
      </c>
      <c r="AY351" s="55" t="str">
        <f t="shared" si="1550"/>
        <v/>
      </c>
      <c r="AZ351" s="55" t="str">
        <f t="shared" si="1550"/>
        <v/>
      </c>
      <c r="BA351" s="55" t="str">
        <f t="shared" si="1550"/>
        <v/>
      </c>
      <c r="BB351" s="55" t="str">
        <f t="shared" si="1550"/>
        <v/>
      </c>
      <c r="BC351" s="55" t="str">
        <f t="shared" si="1550"/>
        <v/>
      </c>
      <c r="BD351" s="55" t="str">
        <f t="shared" si="1550"/>
        <v/>
      </c>
      <c r="BE351" s="55" t="str">
        <f t="shared" si="1550"/>
        <v/>
      </c>
      <c r="BF351" s="55" t="str">
        <f t="shared" si="1550"/>
        <v/>
      </c>
      <c r="BG351" s="55" t="str">
        <f t="shared" si="1550"/>
        <v/>
      </c>
      <c r="BH351" s="55" t="str">
        <f t="shared" si="1550"/>
        <v/>
      </c>
      <c r="BI351" s="55" t="str">
        <f t="shared" si="1550"/>
        <v/>
      </c>
      <c r="BJ351" s="55" t="str">
        <f t="shared" si="1550"/>
        <v/>
      </c>
      <c r="BK351" s="55" t="str">
        <f t="shared" si="1550"/>
        <v/>
      </c>
      <c r="BL351" s="55" t="str">
        <f t="shared" si="1550"/>
        <v/>
      </c>
      <c r="BM351" s="55" t="str">
        <f t="shared" si="1550"/>
        <v/>
      </c>
      <c r="BN351" s="55" t="str">
        <f t="shared" si="1550"/>
        <v/>
      </c>
      <c r="BO351" s="55" t="str">
        <f t="shared" si="1550"/>
        <v/>
      </c>
      <c r="BP351" s="55" t="str">
        <f t="shared" si="1550"/>
        <v/>
      </c>
      <c r="BQ351" s="55" t="str">
        <f t="shared" ref="BQ351:CO351" si="1551">IFERROR(IF($Y$2="DAILY",BP351+1,""),"")</f>
        <v/>
      </c>
      <c r="BR351" s="55" t="str">
        <f t="shared" si="1551"/>
        <v/>
      </c>
      <c r="BS351" s="55" t="str">
        <f t="shared" si="1551"/>
        <v/>
      </c>
      <c r="BT351" s="55" t="str">
        <f t="shared" si="1551"/>
        <v/>
      </c>
      <c r="BU351" s="55" t="str">
        <f t="shared" si="1551"/>
        <v/>
      </c>
      <c r="BV351" s="55" t="str">
        <f t="shared" si="1551"/>
        <v/>
      </c>
      <c r="BW351" s="55" t="str">
        <f t="shared" si="1551"/>
        <v/>
      </c>
      <c r="BX351" s="55" t="str">
        <f t="shared" si="1551"/>
        <v/>
      </c>
      <c r="BY351" s="55" t="str">
        <f t="shared" si="1551"/>
        <v/>
      </c>
      <c r="BZ351" s="55" t="str">
        <f t="shared" si="1551"/>
        <v/>
      </c>
      <c r="CA351" s="55" t="str">
        <f t="shared" si="1551"/>
        <v/>
      </c>
      <c r="CB351" s="55" t="str">
        <f t="shared" si="1551"/>
        <v/>
      </c>
      <c r="CC351" s="55" t="str">
        <f t="shared" si="1551"/>
        <v/>
      </c>
      <c r="CD351" s="55" t="str">
        <f t="shared" si="1551"/>
        <v/>
      </c>
      <c r="CE351" s="55" t="str">
        <f t="shared" si="1551"/>
        <v/>
      </c>
      <c r="CF351" s="55" t="str">
        <f t="shared" si="1551"/>
        <v/>
      </c>
      <c r="CG351" s="55" t="str">
        <f t="shared" si="1551"/>
        <v/>
      </c>
      <c r="CH351" s="55" t="str">
        <f t="shared" si="1551"/>
        <v/>
      </c>
      <c r="CI351" s="55" t="str">
        <f t="shared" si="1551"/>
        <v/>
      </c>
      <c r="CJ351" s="55" t="str">
        <f t="shared" si="1551"/>
        <v/>
      </c>
      <c r="CK351" s="55" t="str">
        <f t="shared" si="1551"/>
        <v/>
      </c>
      <c r="CL351" s="55" t="str">
        <f t="shared" si="1551"/>
        <v/>
      </c>
      <c r="CM351" s="55" t="str">
        <f t="shared" si="1551"/>
        <v/>
      </c>
      <c r="CN351" s="55" t="str">
        <f t="shared" si="1551"/>
        <v/>
      </c>
      <c r="CO351" s="55" t="str">
        <f t="shared" si="1551"/>
        <v/>
      </c>
      <c r="CP351" s="56" t="str">
        <f>IFERROR(IF($Y$2="DAILY",DATE(B350,1,1)-WEEKDAY(DATE(B350,1,1))+26*7,DATE(CR351,1,1)-WEEKDAY(DATE(CR351,1,1))+26*7),"")</f>
        <v/>
      </c>
      <c r="CQ351" s="3"/>
      <c r="CR351" s="3" t="str">
        <f>B78</f>
        <v/>
      </c>
    </row>
    <row r="352" spans="1:96" ht="21" customHeight="1" x14ac:dyDescent="0.25">
      <c r="A352" s="48"/>
      <c r="B352" s="49"/>
      <c r="C352" s="57">
        <f t="shared" ref="C352" si="1552">IF($Y$2="DAILY",3,"")</f>
        <v>3</v>
      </c>
      <c r="D352" s="54" t="str">
        <f t="shared" si="1549"/>
        <v/>
      </c>
      <c r="E352" s="55" t="str">
        <f t="shared" ref="E352:BP352" si="1553">IFERROR(IF($Y$2="DAILY",D352+1,""),"")</f>
        <v/>
      </c>
      <c r="F352" s="55" t="str">
        <f t="shared" si="1553"/>
        <v/>
      </c>
      <c r="G352" s="55" t="str">
        <f t="shared" si="1553"/>
        <v/>
      </c>
      <c r="H352" s="55" t="str">
        <f t="shared" si="1553"/>
        <v/>
      </c>
      <c r="I352" s="55" t="str">
        <f t="shared" si="1553"/>
        <v/>
      </c>
      <c r="J352" s="55" t="str">
        <f t="shared" si="1553"/>
        <v/>
      </c>
      <c r="K352" s="55" t="str">
        <f t="shared" si="1553"/>
        <v/>
      </c>
      <c r="L352" s="55" t="str">
        <f t="shared" si="1553"/>
        <v/>
      </c>
      <c r="M352" s="55" t="str">
        <f t="shared" si="1553"/>
        <v/>
      </c>
      <c r="N352" s="55" t="str">
        <f t="shared" si="1553"/>
        <v/>
      </c>
      <c r="O352" s="55" t="str">
        <f t="shared" si="1553"/>
        <v/>
      </c>
      <c r="P352" s="55" t="str">
        <f t="shared" si="1553"/>
        <v/>
      </c>
      <c r="Q352" s="55" t="str">
        <f t="shared" si="1553"/>
        <v/>
      </c>
      <c r="R352" s="55" t="str">
        <f t="shared" si="1553"/>
        <v/>
      </c>
      <c r="S352" s="55" t="str">
        <f t="shared" si="1553"/>
        <v/>
      </c>
      <c r="T352" s="55" t="str">
        <f t="shared" si="1553"/>
        <v/>
      </c>
      <c r="U352" s="55" t="str">
        <f t="shared" si="1553"/>
        <v/>
      </c>
      <c r="V352" s="55" t="str">
        <f t="shared" si="1553"/>
        <v/>
      </c>
      <c r="W352" s="55" t="str">
        <f t="shared" si="1553"/>
        <v/>
      </c>
      <c r="X352" s="55" t="str">
        <f t="shared" si="1553"/>
        <v/>
      </c>
      <c r="Y352" s="55" t="str">
        <f t="shared" si="1553"/>
        <v/>
      </c>
      <c r="Z352" s="55" t="str">
        <f t="shared" si="1553"/>
        <v/>
      </c>
      <c r="AA352" s="55" t="str">
        <f t="shared" si="1553"/>
        <v/>
      </c>
      <c r="AB352" s="55" t="str">
        <f t="shared" si="1553"/>
        <v/>
      </c>
      <c r="AC352" s="55" t="str">
        <f t="shared" si="1553"/>
        <v/>
      </c>
      <c r="AD352" s="55" t="str">
        <f t="shared" si="1553"/>
        <v/>
      </c>
      <c r="AE352" s="55" t="str">
        <f t="shared" si="1553"/>
        <v/>
      </c>
      <c r="AF352" s="55" t="str">
        <f t="shared" si="1553"/>
        <v/>
      </c>
      <c r="AG352" s="55" t="str">
        <f t="shared" si="1553"/>
        <v/>
      </c>
      <c r="AH352" s="55" t="str">
        <f t="shared" si="1553"/>
        <v/>
      </c>
      <c r="AI352" s="55" t="str">
        <f t="shared" si="1553"/>
        <v/>
      </c>
      <c r="AJ352" s="55" t="str">
        <f t="shared" si="1553"/>
        <v/>
      </c>
      <c r="AK352" s="55" t="str">
        <f t="shared" si="1553"/>
        <v/>
      </c>
      <c r="AL352" s="55" t="str">
        <f t="shared" si="1553"/>
        <v/>
      </c>
      <c r="AM352" s="55" t="str">
        <f t="shared" si="1553"/>
        <v/>
      </c>
      <c r="AN352" s="55" t="str">
        <f t="shared" si="1553"/>
        <v/>
      </c>
      <c r="AO352" s="55" t="str">
        <f t="shared" si="1553"/>
        <v/>
      </c>
      <c r="AP352" s="55" t="str">
        <f t="shared" si="1553"/>
        <v/>
      </c>
      <c r="AQ352" s="55" t="str">
        <f t="shared" si="1553"/>
        <v/>
      </c>
      <c r="AR352" s="55" t="str">
        <f t="shared" si="1553"/>
        <v/>
      </c>
      <c r="AS352" s="55" t="str">
        <f t="shared" si="1553"/>
        <v/>
      </c>
      <c r="AT352" s="55" t="str">
        <f t="shared" si="1553"/>
        <v/>
      </c>
      <c r="AU352" s="55" t="str">
        <f t="shared" si="1553"/>
        <v/>
      </c>
      <c r="AV352" s="55" t="str">
        <f t="shared" si="1553"/>
        <v/>
      </c>
      <c r="AW352" s="55" t="str">
        <f t="shared" si="1553"/>
        <v/>
      </c>
      <c r="AX352" s="55" t="str">
        <f t="shared" si="1553"/>
        <v/>
      </c>
      <c r="AY352" s="55" t="str">
        <f t="shared" si="1553"/>
        <v/>
      </c>
      <c r="AZ352" s="55" t="str">
        <f t="shared" si="1553"/>
        <v/>
      </c>
      <c r="BA352" s="55" t="str">
        <f t="shared" si="1553"/>
        <v/>
      </c>
      <c r="BB352" s="55" t="str">
        <f t="shared" si="1553"/>
        <v/>
      </c>
      <c r="BC352" s="55" t="str">
        <f t="shared" si="1553"/>
        <v/>
      </c>
      <c r="BD352" s="55" t="str">
        <f t="shared" si="1553"/>
        <v/>
      </c>
      <c r="BE352" s="55" t="str">
        <f t="shared" si="1553"/>
        <v/>
      </c>
      <c r="BF352" s="55" t="str">
        <f t="shared" si="1553"/>
        <v/>
      </c>
      <c r="BG352" s="55" t="str">
        <f t="shared" si="1553"/>
        <v/>
      </c>
      <c r="BH352" s="55" t="str">
        <f t="shared" si="1553"/>
        <v/>
      </c>
      <c r="BI352" s="55" t="str">
        <f t="shared" si="1553"/>
        <v/>
      </c>
      <c r="BJ352" s="55" t="str">
        <f t="shared" si="1553"/>
        <v/>
      </c>
      <c r="BK352" s="55" t="str">
        <f t="shared" si="1553"/>
        <v/>
      </c>
      <c r="BL352" s="55" t="str">
        <f t="shared" si="1553"/>
        <v/>
      </c>
      <c r="BM352" s="55" t="str">
        <f t="shared" si="1553"/>
        <v/>
      </c>
      <c r="BN352" s="55" t="str">
        <f t="shared" si="1553"/>
        <v/>
      </c>
      <c r="BO352" s="55" t="str">
        <f t="shared" si="1553"/>
        <v/>
      </c>
      <c r="BP352" s="55" t="str">
        <f t="shared" si="1553"/>
        <v/>
      </c>
      <c r="BQ352" s="55" t="str">
        <f t="shared" ref="BQ352:CO352" si="1554">IFERROR(IF($Y$2="DAILY",BP352+1,""),"")</f>
        <v/>
      </c>
      <c r="BR352" s="55" t="str">
        <f t="shared" si="1554"/>
        <v/>
      </c>
      <c r="BS352" s="55" t="str">
        <f t="shared" si="1554"/>
        <v/>
      </c>
      <c r="BT352" s="55" t="str">
        <f t="shared" si="1554"/>
        <v/>
      </c>
      <c r="BU352" s="55" t="str">
        <f t="shared" si="1554"/>
        <v/>
      </c>
      <c r="BV352" s="55" t="str">
        <f t="shared" si="1554"/>
        <v/>
      </c>
      <c r="BW352" s="55" t="str">
        <f t="shared" si="1554"/>
        <v/>
      </c>
      <c r="BX352" s="55" t="str">
        <f t="shared" si="1554"/>
        <v/>
      </c>
      <c r="BY352" s="55" t="str">
        <f t="shared" si="1554"/>
        <v/>
      </c>
      <c r="BZ352" s="55" t="str">
        <f t="shared" si="1554"/>
        <v/>
      </c>
      <c r="CA352" s="55" t="str">
        <f t="shared" si="1554"/>
        <v/>
      </c>
      <c r="CB352" s="55" t="str">
        <f t="shared" si="1554"/>
        <v/>
      </c>
      <c r="CC352" s="55" t="str">
        <f t="shared" si="1554"/>
        <v/>
      </c>
      <c r="CD352" s="55" t="str">
        <f t="shared" si="1554"/>
        <v/>
      </c>
      <c r="CE352" s="55" t="str">
        <f t="shared" si="1554"/>
        <v/>
      </c>
      <c r="CF352" s="55" t="str">
        <f t="shared" si="1554"/>
        <v/>
      </c>
      <c r="CG352" s="55" t="str">
        <f t="shared" si="1554"/>
        <v/>
      </c>
      <c r="CH352" s="55" t="str">
        <f t="shared" si="1554"/>
        <v/>
      </c>
      <c r="CI352" s="55" t="str">
        <f t="shared" si="1554"/>
        <v/>
      </c>
      <c r="CJ352" s="55" t="str">
        <f t="shared" si="1554"/>
        <v/>
      </c>
      <c r="CK352" s="55" t="str">
        <f t="shared" si="1554"/>
        <v/>
      </c>
      <c r="CL352" s="55" t="str">
        <f t="shared" si="1554"/>
        <v/>
      </c>
      <c r="CM352" s="55" t="str">
        <f t="shared" si="1554"/>
        <v/>
      </c>
      <c r="CN352" s="55" t="str">
        <f t="shared" si="1554"/>
        <v/>
      </c>
      <c r="CO352" s="55" t="str">
        <f t="shared" si="1554"/>
        <v/>
      </c>
      <c r="CP352" s="56" t="str">
        <f>IFERROR(IF($Y$2="DAILY",DATE(B350,1,1)-WEEKDAY(DATE(B350,1,1))+39*7,DATE(CR352,1,1)-WEEKDAY(DATE(CR352,1,1))+39*7),"")</f>
        <v/>
      </c>
      <c r="CQ352" s="3"/>
      <c r="CR352" s="3" t="str">
        <f>B78</f>
        <v/>
      </c>
    </row>
    <row r="353" spans="1:96" ht="21" customHeight="1" x14ac:dyDescent="0.25">
      <c r="A353" s="48"/>
      <c r="B353" s="49"/>
      <c r="C353" s="57">
        <f t="shared" ref="C353" si="1555">IF($Y$2="DAILY",4,"")</f>
        <v>4</v>
      </c>
      <c r="D353" s="54" t="str">
        <f t="shared" si="1549"/>
        <v/>
      </c>
      <c r="E353" s="55" t="str">
        <f t="shared" ref="E353:BP353" si="1556">IFERROR(IF($Y$2="DAILY",D353+1,""),"")</f>
        <v/>
      </c>
      <c r="F353" s="55" t="str">
        <f t="shared" si="1556"/>
        <v/>
      </c>
      <c r="G353" s="55" t="str">
        <f t="shared" si="1556"/>
        <v/>
      </c>
      <c r="H353" s="55" t="str">
        <f t="shared" si="1556"/>
        <v/>
      </c>
      <c r="I353" s="55" t="str">
        <f t="shared" si="1556"/>
        <v/>
      </c>
      <c r="J353" s="55" t="str">
        <f t="shared" si="1556"/>
        <v/>
      </c>
      <c r="K353" s="55" t="str">
        <f t="shared" si="1556"/>
        <v/>
      </c>
      <c r="L353" s="55" t="str">
        <f t="shared" si="1556"/>
        <v/>
      </c>
      <c r="M353" s="55" t="str">
        <f t="shared" si="1556"/>
        <v/>
      </c>
      <c r="N353" s="55" t="str">
        <f t="shared" si="1556"/>
        <v/>
      </c>
      <c r="O353" s="55" t="str">
        <f t="shared" si="1556"/>
        <v/>
      </c>
      <c r="P353" s="55" t="str">
        <f t="shared" si="1556"/>
        <v/>
      </c>
      <c r="Q353" s="55" t="str">
        <f t="shared" si="1556"/>
        <v/>
      </c>
      <c r="R353" s="55" t="str">
        <f t="shared" si="1556"/>
        <v/>
      </c>
      <c r="S353" s="55" t="str">
        <f t="shared" si="1556"/>
        <v/>
      </c>
      <c r="T353" s="55" t="str">
        <f t="shared" si="1556"/>
        <v/>
      </c>
      <c r="U353" s="55" t="str">
        <f t="shared" si="1556"/>
        <v/>
      </c>
      <c r="V353" s="55" t="str">
        <f t="shared" si="1556"/>
        <v/>
      </c>
      <c r="W353" s="55" t="str">
        <f t="shared" si="1556"/>
        <v/>
      </c>
      <c r="X353" s="55" t="str">
        <f t="shared" si="1556"/>
        <v/>
      </c>
      <c r="Y353" s="55" t="str">
        <f t="shared" si="1556"/>
        <v/>
      </c>
      <c r="Z353" s="55" t="str">
        <f t="shared" si="1556"/>
        <v/>
      </c>
      <c r="AA353" s="55" t="str">
        <f t="shared" si="1556"/>
        <v/>
      </c>
      <c r="AB353" s="55" t="str">
        <f t="shared" si="1556"/>
        <v/>
      </c>
      <c r="AC353" s="55" t="str">
        <f t="shared" si="1556"/>
        <v/>
      </c>
      <c r="AD353" s="55" t="str">
        <f t="shared" si="1556"/>
        <v/>
      </c>
      <c r="AE353" s="55" t="str">
        <f t="shared" si="1556"/>
        <v/>
      </c>
      <c r="AF353" s="55" t="str">
        <f t="shared" si="1556"/>
        <v/>
      </c>
      <c r="AG353" s="55" t="str">
        <f t="shared" si="1556"/>
        <v/>
      </c>
      <c r="AH353" s="55" t="str">
        <f t="shared" si="1556"/>
        <v/>
      </c>
      <c r="AI353" s="55" t="str">
        <f t="shared" si="1556"/>
        <v/>
      </c>
      <c r="AJ353" s="55" t="str">
        <f t="shared" si="1556"/>
        <v/>
      </c>
      <c r="AK353" s="55" t="str">
        <f t="shared" si="1556"/>
        <v/>
      </c>
      <c r="AL353" s="55" t="str">
        <f t="shared" si="1556"/>
        <v/>
      </c>
      <c r="AM353" s="55" t="str">
        <f t="shared" si="1556"/>
        <v/>
      </c>
      <c r="AN353" s="55" t="str">
        <f t="shared" si="1556"/>
        <v/>
      </c>
      <c r="AO353" s="55" t="str">
        <f t="shared" si="1556"/>
        <v/>
      </c>
      <c r="AP353" s="55" t="str">
        <f t="shared" si="1556"/>
        <v/>
      </c>
      <c r="AQ353" s="55" t="str">
        <f t="shared" si="1556"/>
        <v/>
      </c>
      <c r="AR353" s="55" t="str">
        <f t="shared" si="1556"/>
        <v/>
      </c>
      <c r="AS353" s="55" t="str">
        <f t="shared" si="1556"/>
        <v/>
      </c>
      <c r="AT353" s="55" t="str">
        <f t="shared" si="1556"/>
        <v/>
      </c>
      <c r="AU353" s="55" t="str">
        <f t="shared" si="1556"/>
        <v/>
      </c>
      <c r="AV353" s="55" t="str">
        <f t="shared" si="1556"/>
        <v/>
      </c>
      <c r="AW353" s="55" t="str">
        <f t="shared" si="1556"/>
        <v/>
      </c>
      <c r="AX353" s="55" t="str">
        <f t="shared" si="1556"/>
        <v/>
      </c>
      <c r="AY353" s="55" t="str">
        <f t="shared" si="1556"/>
        <v/>
      </c>
      <c r="AZ353" s="55" t="str">
        <f t="shared" si="1556"/>
        <v/>
      </c>
      <c r="BA353" s="55" t="str">
        <f t="shared" si="1556"/>
        <v/>
      </c>
      <c r="BB353" s="55" t="str">
        <f t="shared" si="1556"/>
        <v/>
      </c>
      <c r="BC353" s="55" t="str">
        <f t="shared" si="1556"/>
        <v/>
      </c>
      <c r="BD353" s="55" t="str">
        <f t="shared" si="1556"/>
        <v/>
      </c>
      <c r="BE353" s="55" t="str">
        <f t="shared" si="1556"/>
        <v/>
      </c>
      <c r="BF353" s="55" t="str">
        <f t="shared" si="1556"/>
        <v/>
      </c>
      <c r="BG353" s="55" t="str">
        <f t="shared" si="1556"/>
        <v/>
      </c>
      <c r="BH353" s="55" t="str">
        <f t="shared" si="1556"/>
        <v/>
      </c>
      <c r="BI353" s="55" t="str">
        <f t="shared" si="1556"/>
        <v/>
      </c>
      <c r="BJ353" s="55" t="str">
        <f t="shared" si="1556"/>
        <v/>
      </c>
      <c r="BK353" s="55" t="str">
        <f t="shared" si="1556"/>
        <v/>
      </c>
      <c r="BL353" s="55" t="str">
        <f t="shared" si="1556"/>
        <v/>
      </c>
      <c r="BM353" s="55" t="str">
        <f t="shared" si="1556"/>
        <v/>
      </c>
      <c r="BN353" s="55" t="str">
        <f t="shared" si="1556"/>
        <v/>
      </c>
      <c r="BO353" s="55" t="str">
        <f t="shared" si="1556"/>
        <v/>
      </c>
      <c r="BP353" s="55" t="str">
        <f t="shared" si="1556"/>
        <v/>
      </c>
      <c r="BQ353" s="55" t="str">
        <f t="shared" ref="BQ353:CO353" si="1557">IFERROR(IF($Y$2="DAILY",BP353+1,""),"")</f>
        <v/>
      </c>
      <c r="BR353" s="55" t="str">
        <f t="shared" si="1557"/>
        <v/>
      </c>
      <c r="BS353" s="55" t="str">
        <f t="shared" si="1557"/>
        <v/>
      </c>
      <c r="BT353" s="55" t="str">
        <f t="shared" si="1557"/>
        <v/>
      </c>
      <c r="BU353" s="55" t="str">
        <f t="shared" si="1557"/>
        <v/>
      </c>
      <c r="BV353" s="55" t="str">
        <f t="shared" si="1557"/>
        <v/>
      </c>
      <c r="BW353" s="55" t="str">
        <f t="shared" si="1557"/>
        <v/>
      </c>
      <c r="BX353" s="55" t="str">
        <f t="shared" si="1557"/>
        <v/>
      </c>
      <c r="BY353" s="55" t="str">
        <f t="shared" si="1557"/>
        <v/>
      </c>
      <c r="BZ353" s="55" t="str">
        <f t="shared" si="1557"/>
        <v/>
      </c>
      <c r="CA353" s="55" t="str">
        <f t="shared" si="1557"/>
        <v/>
      </c>
      <c r="CB353" s="55" t="str">
        <f t="shared" si="1557"/>
        <v/>
      </c>
      <c r="CC353" s="55" t="str">
        <f t="shared" si="1557"/>
        <v/>
      </c>
      <c r="CD353" s="55" t="str">
        <f t="shared" si="1557"/>
        <v/>
      </c>
      <c r="CE353" s="55" t="str">
        <f t="shared" si="1557"/>
        <v/>
      </c>
      <c r="CF353" s="55" t="str">
        <f t="shared" si="1557"/>
        <v/>
      </c>
      <c r="CG353" s="55" t="str">
        <f t="shared" si="1557"/>
        <v/>
      </c>
      <c r="CH353" s="55" t="str">
        <f t="shared" si="1557"/>
        <v/>
      </c>
      <c r="CI353" s="55" t="str">
        <f t="shared" si="1557"/>
        <v/>
      </c>
      <c r="CJ353" s="55" t="str">
        <f t="shared" si="1557"/>
        <v/>
      </c>
      <c r="CK353" s="55" t="str">
        <f t="shared" si="1557"/>
        <v/>
      </c>
      <c r="CL353" s="55" t="str">
        <f t="shared" si="1557"/>
        <v/>
      </c>
      <c r="CM353" s="55" t="str">
        <f t="shared" si="1557"/>
        <v/>
      </c>
      <c r="CN353" s="55" t="str">
        <f t="shared" si="1557"/>
        <v/>
      </c>
      <c r="CO353" s="55" t="str">
        <f t="shared" si="1557"/>
        <v/>
      </c>
      <c r="CP353" s="56" t="str">
        <f>IFERROR(IF($Y$2="DAILY",DATE(B350,1,1)-WEEKDAY(DATE(B350,1,1))+52*7,DATE(CR353,1,1)-WEEKDAY(DATE(CR353,1,1))+52*7),"")</f>
        <v/>
      </c>
      <c r="CQ353" s="3"/>
      <c r="CR353" s="3" t="str">
        <f>B78</f>
        <v/>
      </c>
    </row>
    <row r="354" spans="1:96" ht="21" customHeight="1" x14ac:dyDescent="0.25">
      <c r="A354" s="48"/>
      <c r="B354" s="49"/>
      <c r="C354" s="58"/>
      <c r="D354" s="54" t="str">
        <f>IFERROR(IF($Y$2="DAILY",IF(AND(MONTH(DATE(B350,2,29))=2,WEEKDAY(DATE(B350,1,1))=7),DATE(B350,12,24),""),""),"")</f>
        <v/>
      </c>
      <c r="E354" s="55" t="str">
        <f>IFERROR(IF($Y$2="DAILY",IF(AND(MONTH(DATE(B350,2,29))=2,WEEKDAY(DATE(B350,1,1))=7),DATE(B350,12,25),""),""),"")</f>
        <v/>
      </c>
      <c r="F354" s="55" t="str">
        <f>IFERROR(IF($Y$2="DAILY",IF(AND(MONTH(DATE(B350,2,29))=2,WEEKDAY(DATE(B350,1,1))=7),DATE(B350,12,26),""),""),"")</f>
        <v/>
      </c>
      <c r="G354" s="55" t="str">
        <f>IFERROR(IF($Y$2="DAILY",IF(AND(MONTH(DATE(B350,2,29))=2,WEEKDAY(DATE(B350,1,1))=7),DATE(B350,12,27),""),""),"")</f>
        <v/>
      </c>
      <c r="H354" s="55" t="str">
        <f>IFERROR(IF($Y$2="DAILY",IF(AND(MONTH(DATE(B350,2,29))=2,WEEKDAY(DATE(B350,1,1))=7),DATE(B350,12,28),""),""),"")</f>
        <v/>
      </c>
      <c r="I354" s="55" t="str">
        <f>IFERROR(IF($Y$2="DAILY",IF(AND(MONTH(DATE(B350,2,29))=2,WEEKDAY(DATE(B350,1,1))=7),DATE(B350,12,29),""),""),"")</f>
        <v/>
      </c>
      <c r="J354" s="55" t="str">
        <f>IFERROR(IF($Y$2="DAILY",IF(AND(MONTH(DATE(B350,2,29))=2,WEEKDAY(DATE(B350,1,1))=7),DATE(B350,12,30),""),""),"")</f>
        <v/>
      </c>
      <c r="K354" s="55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  <c r="CE354" s="62"/>
      <c r="CF354" s="62"/>
      <c r="CG354" s="62"/>
      <c r="CH354" s="62"/>
      <c r="CI354" s="62"/>
      <c r="CJ354" s="62"/>
      <c r="CK354" s="62"/>
      <c r="CL354" s="62"/>
      <c r="CM354" s="62"/>
      <c r="CN354" s="62"/>
      <c r="CO354" s="62"/>
      <c r="CP354" s="56"/>
      <c r="CQ354" s="3"/>
      <c r="CR354" s="3" t="str">
        <f>B78</f>
        <v/>
      </c>
    </row>
    <row r="355" spans="1:96" ht="21" customHeight="1" x14ac:dyDescent="0.25">
      <c r="A355" s="48" t="str">
        <f>IFERROR(IF($Y$2="DAILY","68-69",""),"")</f>
        <v>68-69</v>
      </c>
      <c r="B355" s="49" t="str">
        <f>IFERROR(IF($Y$2="DAILY",$B$10+69,""),"")</f>
        <v/>
      </c>
      <c r="C355" s="57">
        <f t="shared" ref="C355" si="1558">IF($Y$2="DAILY",1,"")</f>
        <v>1</v>
      </c>
      <c r="D355" s="54" t="str">
        <f>IFERROR(IF($Y$2="DAILY",DATE(B355,1,1)-WEEKDAY(DATE(B355,1,1),1)+1,""),"")</f>
        <v/>
      </c>
      <c r="E355" s="55" t="str">
        <f>IFERROR(IF($Y$2="DAILY",DATE(B355,1,1)-WEEKDAY(DATE(B355,1,1),1)+2,""),"")</f>
        <v/>
      </c>
      <c r="F355" s="55" t="str">
        <f>IFERROR(IF($Y$2="DAILY",DATE(B355,1,1)-WEEKDAY(DATE(B355,1,1),1)+3,""),"")</f>
        <v/>
      </c>
      <c r="G355" s="55" t="str">
        <f>IFERROR(IF($Y$2="DAILY",DATE(B355,1,1)-WEEKDAY(DATE(B355,1,1),1)+4,""),"")</f>
        <v/>
      </c>
      <c r="H355" s="55" t="str">
        <f>IFERROR(IF($Y$2="DAILY",DATE(B355,1,1)-WEEKDAY(DATE(B355,1,1),1)+5,""),"")</f>
        <v/>
      </c>
      <c r="I355" s="55" t="str">
        <f>IFERROR(IF($Y$2="DAILY",DATE(B355,1,1)-WEEKDAY(DATE(B355,1,1),1)+6,""),"")</f>
        <v/>
      </c>
      <c r="J355" s="55" t="str">
        <f>IFERROR(IF($Y$2="DAILY",DATE(B355,1,1)-WEEKDAY(DATE(B355,1,1),1)+7,""),"")</f>
        <v/>
      </c>
      <c r="K355" s="55" t="str">
        <f t="shared" ref="K355:BV355" si="1559">IFERROR(IF($Y$2="DAILY",J355+1,""),"")</f>
        <v/>
      </c>
      <c r="L355" s="55" t="str">
        <f t="shared" si="1559"/>
        <v/>
      </c>
      <c r="M355" s="55" t="str">
        <f t="shared" si="1559"/>
        <v/>
      </c>
      <c r="N355" s="55" t="str">
        <f t="shared" si="1559"/>
        <v/>
      </c>
      <c r="O355" s="55" t="str">
        <f t="shared" si="1559"/>
        <v/>
      </c>
      <c r="P355" s="55" t="str">
        <f t="shared" si="1559"/>
        <v/>
      </c>
      <c r="Q355" s="55" t="str">
        <f t="shared" si="1559"/>
        <v/>
      </c>
      <c r="R355" s="55" t="str">
        <f t="shared" si="1559"/>
        <v/>
      </c>
      <c r="S355" s="55" t="str">
        <f t="shared" si="1559"/>
        <v/>
      </c>
      <c r="T355" s="55" t="str">
        <f t="shared" si="1559"/>
        <v/>
      </c>
      <c r="U355" s="55" t="str">
        <f t="shared" si="1559"/>
        <v/>
      </c>
      <c r="V355" s="55" t="str">
        <f t="shared" si="1559"/>
        <v/>
      </c>
      <c r="W355" s="55" t="str">
        <f t="shared" si="1559"/>
        <v/>
      </c>
      <c r="X355" s="55" t="str">
        <f t="shared" si="1559"/>
        <v/>
      </c>
      <c r="Y355" s="55" t="str">
        <f t="shared" si="1559"/>
        <v/>
      </c>
      <c r="Z355" s="55" t="str">
        <f t="shared" si="1559"/>
        <v/>
      </c>
      <c r="AA355" s="55" t="str">
        <f t="shared" si="1559"/>
        <v/>
      </c>
      <c r="AB355" s="55" t="str">
        <f t="shared" si="1559"/>
        <v/>
      </c>
      <c r="AC355" s="55" t="str">
        <f t="shared" si="1559"/>
        <v/>
      </c>
      <c r="AD355" s="55" t="str">
        <f t="shared" si="1559"/>
        <v/>
      </c>
      <c r="AE355" s="55" t="str">
        <f t="shared" si="1559"/>
        <v/>
      </c>
      <c r="AF355" s="55" t="str">
        <f t="shared" si="1559"/>
        <v/>
      </c>
      <c r="AG355" s="55" t="str">
        <f t="shared" si="1559"/>
        <v/>
      </c>
      <c r="AH355" s="55" t="str">
        <f t="shared" si="1559"/>
        <v/>
      </c>
      <c r="AI355" s="55" t="str">
        <f t="shared" si="1559"/>
        <v/>
      </c>
      <c r="AJ355" s="55" t="str">
        <f t="shared" si="1559"/>
        <v/>
      </c>
      <c r="AK355" s="55" t="str">
        <f t="shared" si="1559"/>
        <v/>
      </c>
      <c r="AL355" s="55" t="str">
        <f t="shared" si="1559"/>
        <v/>
      </c>
      <c r="AM355" s="55" t="str">
        <f t="shared" si="1559"/>
        <v/>
      </c>
      <c r="AN355" s="55" t="str">
        <f t="shared" si="1559"/>
        <v/>
      </c>
      <c r="AO355" s="55" t="str">
        <f t="shared" si="1559"/>
        <v/>
      </c>
      <c r="AP355" s="55" t="str">
        <f t="shared" si="1559"/>
        <v/>
      </c>
      <c r="AQ355" s="55" t="str">
        <f t="shared" si="1559"/>
        <v/>
      </c>
      <c r="AR355" s="55" t="str">
        <f t="shared" si="1559"/>
        <v/>
      </c>
      <c r="AS355" s="55" t="str">
        <f t="shared" si="1559"/>
        <v/>
      </c>
      <c r="AT355" s="55" t="str">
        <f t="shared" si="1559"/>
        <v/>
      </c>
      <c r="AU355" s="55" t="str">
        <f t="shared" si="1559"/>
        <v/>
      </c>
      <c r="AV355" s="55" t="str">
        <f t="shared" si="1559"/>
        <v/>
      </c>
      <c r="AW355" s="55" t="str">
        <f t="shared" si="1559"/>
        <v/>
      </c>
      <c r="AX355" s="55" t="str">
        <f t="shared" si="1559"/>
        <v/>
      </c>
      <c r="AY355" s="55" t="str">
        <f t="shared" si="1559"/>
        <v/>
      </c>
      <c r="AZ355" s="55" t="str">
        <f t="shared" si="1559"/>
        <v/>
      </c>
      <c r="BA355" s="55" t="str">
        <f t="shared" si="1559"/>
        <v/>
      </c>
      <c r="BB355" s="55" t="str">
        <f t="shared" si="1559"/>
        <v/>
      </c>
      <c r="BC355" s="55" t="str">
        <f t="shared" si="1559"/>
        <v/>
      </c>
      <c r="BD355" s="55" t="str">
        <f t="shared" si="1559"/>
        <v/>
      </c>
      <c r="BE355" s="55" t="str">
        <f t="shared" si="1559"/>
        <v/>
      </c>
      <c r="BF355" s="55" t="str">
        <f t="shared" si="1559"/>
        <v/>
      </c>
      <c r="BG355" s="55" t="str">
        <f t="shared" si="1559"/>
        <v/>
      </c>
      <c r="BH355" s="55" t="str">
        <f t="shared" si="1559"/>
        <v/>
      </c>
      <c r="BI355" s="55" t="str">
        <f t="shared" si="1559"/>
        <v/>
      </c>
      <c r="BJ355" s="55" t="str">
        <f t="shared" si="1559"/>
        <v/>
      </c>
      <c r="BK355" s="55" t="str">
        <f t="shared" si="1559"/>
        <v/>
      </c>
      <c r="BL355" s="55" t="str">
        <f t="shared" si="1559"/>
        <v/>
      </c>
      <c r="BM355" s="55" t="str">
        <f t="shared" si="1559"/>
        <v/>
      </c>
      <c r="BN355" s="55" t="str">
        <f t="shared" si="1559"/>
        <v/>
      </c>
      <c r="BO355" s="55" t="str">
        <f t="shared" si="1559"/>
        <v/>
      </c>
      <c r="BP355" s="55" t="str">
        <f t="shared" si="1559"/>
        <v/>
      </c>
      <c r="BQ355" s="55" t="str">
        <f t="shared" si="1559"/>
        <v/>
      </c>
      <c r="BR355" s="55" t="str">
        <f t="shared" si="1559"/>
        <v/>
      </c>
      <c r="BS355" s="55" t="str">
        <f t="shared" si="1559"/>
        <v/>
      </c>
      <c r="BT355" s="55" t="str">
        <f t="shared" si="1559"/>
        <v/>
      </c>
      <c r="BU355" s="55" t="str">
        <f t="shared" si="1559"/>
        <v/>
      </c>
      <c r="BV355" s="55" t="str">
        <f t="shared" si="1559"/>
        <v/>
      </c>
      <c r="BW355" s="55" t="str">
        <f t="shared" ref="BW355:CO355" si="1560">IFERROR(IF($Y$2="DAILY",BV355+1,""),"")</f>
        <v/>
      </c>
      <c r="BX355" s="55" t="str">
        <f t="shared" si="1560"/>
        <v/>
      </c>
      <c r="BY355" s="55" t="str">
        <f t="shared" si="1560"/>
        <v/>
      </c>
      <c r="BZ355" s="55" t="str">
        <f t="shared" si="1560"/>
        <v/>
      </c>
      <c r="CA355" s="55" t="str">
        <f t="shared" si="1560"/>
        <v/>
      </c>
      <c r="CB355" s="55" t="str">
        <f t="shared" si="1560"/>
        <v/>
      </c>
      <c r="CC355" s="55" t="str">
        <f t="shared" si="1560"/>
        <v/>
      </c>
      <c r="CD355" s="55" t="str">
        <f t="shared" si="1560"/>
        <v/>
      </c>
      <c r="CE355" s="55" t="str">
        <f t="shared" si="1560"/>
        <v/>
      </c>
      <c r="CF355" s="55" t="str">
        <f t="shared" si="1560"/>
        <v/>
      </c>
      <c r="CG355" s="55" t="str">
        <f t="shared" si="1560"/>
        <v/>
      </c>
      <c r="CH355" s="55" t="str">
        <f t="shared" si="1560"/>
        <v/>
      </c>
      <c r="CI355" s="55" t="str">
        <f t="shared" si="1560"/>
        <v/>
      </c>
      <c r="CJ355" s="55" t="str">
        <f t="shared" si="1560"/>
        <v/>
      </c>
      <c r="CK355" s="55" t="str">
        <f t="shared" si="1560"/>
        <v/>
      </c>
      <c r="CL355" s="55" t="str">
        <f t="shared" si="1560"/>
        <v/>
      </c>
      <c r="CM355" s="55" t="str">
        <f t="shared" si="1560"/>
        <v/>
      </c>
      <c r="CN355" s="55" t="str">
        <f t="shared" si="1560"/>
        <v/>
      </c>
      <c r="CO355" s="55" t="str">
        <f t="shared" si="1560"/>
        <v/>
      </c>
      <c r="CP355" s="56" t="str">
        <f>IFERROR(IF($Y$2="DAILY",DATE(B355,1,1)-WEEKDAY(DATE(B355,1,1))+13*7,DATE(CR355,1,1)-WEEKDAY(DATE(CR355,1,1))+13*7),"")</f>
        <v/>
      </c>
      <c r="CQ355" s="3"/>
      <c r="CR355" s="3" t="str">
        <f>B79</f>
        <v/>
      </c>
    </row>
    <row r="356" spans="1:96" ht="21" customHeight="1" x14ac:dyDescent="0.25">
      <c r="A356" s="48"/>
      <c r="B356" s="61"/>
      <c r="C356" s="57">
        <f t="shared" ref="C356" si="1561">IF($Y$2="DAILY",2,"")</f>
        <v>2</v>
      </c>
      <c r="D356" s="54" t="str">
        <f t="shared" ref="D356:D358" si="1562">IFERROR(IF($Y$2="DAILY",CP355+1,""),"")</f>
        <v/>
      </c>
      <c r="E356" s="55" t="str">
        <f t="shared" ref="E356:BP356" si="1563">IFERROR(IF($Y$2="DAILY",D356+1,""),"")</f>
        <v/>
      </c>
      <c r="F356" s="55" t="str">
        <f t="shared" si="1563"/>
        <v/>
      </c>
      <c r="G356" s="55" t="str">
        <f t="shared" si="1563"/>
        <v/>
      </c>
      <c r="H356" s="55" t="str">
        <f t="shared" si="1563"/>
        <v/>
      </c>
      <c r="I356" s="55" t="str">
        <f t="shared" si="1563"/>
        <v/>
      </c>
      <c r="J356" s="55" t="str">
        <f t="shared" si="1563"/>
        <v/>
      </c>
      <c r="K356" s="55" t="str">
        <f t="shared" si="1563"/>
        <v/>
      </c>
      <c r="L356" s="55" t="str">
        <f t="shared" si="1563"/>
        <v/>
      </c>
      <c r="M356" s="55" t="str">
        <f t="shared" si="1563"/>
        <v/>
      </c>
      <c r="N356" s="55" t="str">
        <f t="shared" si="1563"/>
        <v/>
      </c>
      <c r="O356" s="55" t="str">
        <f t="shared" si="1563"/>
        <v/>
      </c>
      <c r="P356" s="55" t="str">
        <f t="shared" si="1563"/>
        <v/>
      </c>
      <c r="Q356" s="55" t="str">
        <f t="shared" si="1563"/>
        <v/>
      </c>
      <c r="R356" s="55" t="str">
        <f t="shared" si="1563"/>
        <v/>
      </c>
      <c r="S356" s="55" t="str">
        <f t="shared" si="1563"/>
        <v/>
      </c>
      <c r="T356" s="55" t="str">
        <f t="shared" si="1563"/>
        <v/>
      </c>
      <c r="U356" s="55" t="str">
        <f t="shared" si="1563"/>
        <v/>
      </c>
      <c r="V356" s="55" t="str">
        <f t="shared" si="1563"/>
        <v/>
      </c>
      <c r="W356" s="55" t="str">
        <f t="shared" si="1563"/>
        <v/>
      </c>
      <c r="X356" s="55" t="str">
        <f t="shared" si="1563"/>
        <v/>
      </c>
      <c r="Y356" s="55" t="str">
        <f t="shared" si="1563"/>
        <v/>
      </c>
      <c r="Z356" s="55" t="str">
        <f t="shared" si="1563"/>
        <v/>
      </c>
      <c r="AA356" s="55" t="str">
        <f t="shared" si="1563"/>
        <v/>
      </c>
      <c r="AB356" s="55" t="str">
        <f t="shared" si="1563"/>
        <v/>
      </c>
      <c r="AC356" s="55" t="str">
        <f t="shared" si="1563"/>
        <v/>
      </c>
      <c r="AD356" s="55" t="str">
        <f t="shared" si="1563"/>
        <v/>
      </c>
      <c r="AE356" s="55" t="str">
        <f t="shared" si="1563"/>
        <v/>
      </c>
      <c r="AF356" s="55" t="str">
        <f t="shared" si="1563"/>
        <v/>
      </c>
      <c r="AG356" s="55" t="str">
        <f t="shared" si="1563"/>
        <v/>
      </c>
      <c r="AH356" s="55" t="str">
        <f t="shared" si="1563"/>
        <v/>
      </c>
      <c r="AI356" s="55" t="str">
        <f t="shared" si="1563"/>
        <v/>
      </c>
      <c r="AJ356" s="55" t="str">
        <f t="shared" si="1563"/>
        <v/>
      </c>
      <c r="AK356" s="55" t="str">
        <f t="shared" si="1563"/>
        <v/>
      </c>
      <c r="AL356" s="55" t="str">
        <f t="shared" si="1563"/>
        <v/>
      </c>
      <c r="AM356" s="55" t="str">
        <f t="shared" si="1563"/>
        <v/>
      </c>
      <c r="AN356" s="55" t="str">
        <f t="shared" si="1563"/>
        <v/>
      </c>
      <c r="AO356" s="55" t="str">
        <f t="shared" si="1563"/>
        <v/>
      </c>
      <c r="AP356" s="55" t="str">
        <f t="shared" si="1563"/>
        <v/>
      </c>
      <c r="AQ356" s="55" t="str">
        <f t="shared" si="1563"/>
        <v/>
      </c>
      <c r="AR356" s="55" t="str">
        <f t="shared" si="1563"/>
        <v/>
      </c>
      <c r="AS356" s="55" t="str">
        <f t="shared" si="1563"/>
        <v/>
      </c>
      <c r="AT356" s="55" t="str">
        <f t="shared" si="1563"/>
        <v/>
      </c>
      <c r="AU356" s="55" t="str">
        <f t="shared" si="1563"/>
        <v/>
      </c>
      <c r="AV356" s="55" t="str">
        <f t="shared" si="1563"/>
        <v/>
      </c>
      <c r="AW356" s="55" t="str">
        <f t="shared" si="1563"/>
        <v/>
      </c>
      <c r="AX356" s="55" t="str">
        <f t="shared" si="1563"/>
        <v/>
      </c>
      <c r="AY356" s="55" t="str">
        <f t="shared" si="1563"/>
        <v/>
      </c>
      <c r="AZ356" s="55" t="str">
        <f t="shared" si="1563"/>
        <v/>
      </c>
      <c r="BA356" s="55" t="str">
        <f t="shared" si="1563"/>
        <v/>
      </c>
      <c r="BB356" s="55" t="str">
        <f t="shared" si="1563"/>
        <v/>
      </c>
      <c r="BC356" s="55" t="str">
        <f t="shared" si="1563"/>
        <v/>
      </c>
      <c r="BD356" s="55" t="str">
        <f t="shared" si="1563"/>
        <v/>
      </c>
      <c r="BE356" s="55" t="str">
        <f t="shared" si="1563"/>
        <v/>
      </c>
      <c r="BF356" s="55" t="str">
        <f t="shared" si="1563"/>
        <v/>
      </c>
      <c r="BG356" s="55" t="str">
        <f t="shared" si="1563"/>
        <v/>
      </c>
      <c r="BH356" s="55" t="str">
        <f t="shared" si="1563"/>
        <v/>
      </c>
      <c r="BI356" s="55" t="str">
        <f t="shared" si="1563"/>
        <v/>
      </c>
      <c r="BJ356" s="55" t="str">
        <f t="shared" si="1563"/>
        <v/>
      </c>
      <c r="BK356" s="55" t="str">
        <f t="shared" si="1563"/>
        <v/>
      </c>
      <c r="BL356" s="55" t="str">
        <f t="shared" si="1563"/>
        <v/>
      </c>
      <c r="BM356" s="55" t="str">
        <f t="shared" si="1563"/>
        <v/>
      </c>
      <c r="BN356" s="55" t="str">
        <f t="shared" si="1563"/>
        <v/>
      </c>
      <c r="BO356" s="55" t="str">
        <f t="shared" si="1563"/>
        <v/>
      </c>
      <c r="BP356" s="55" t="str">
        <f t="shared" si="1563"/>
        <v/>
      </c>
      <c r="BQ356" s="55" t="str">
        <f t="shared" ref="BQ356:CO356" si="1564">IFERROR(IF($Y$2="DAILY",BP356+1,""),"")</f>
        <v/>
      </c>
      <c r="BR356" s="55" t="str">
        <f t="shared" si="1564"/>
        <v/>
      </c>
      <c r="BS356" s="55" t="str">
        <f t="shared" si="1564"/>
        <v/>
      </c>
      <c r="BT356" s="55" t="str">
        <f t="shared" si="1564"/>
        <v/>
      </c>
      <c r="BU356" s="55" t="str">
        <f t="shared" si="1564"/>
        <v/>
      </c>
      <c r="BV356" s="55" t="str">
        <f t="shared" si="1564"/>
        <v/>
      </c>
      <c r="BW356" s="55" t="str">
        <f t="shared" si="1564"/>
        <v/>
      </c>
      <c r="BX356" s="55" t="str">
        <f t="shared" si="1564"/>
        <v/>
      </c>
      <c r="BY356" s="55" t="str">
        <f t="shared" si="1564"/>
        <v/>
      </c>
      <c r="BZ356" s="55" t="str">
        <f t="shared" si="1564"/>
        <v/>
      </c>
      <c r="CA356" s="55" t="str">
        <f t="shared" si="1564"/>
        <v/>
      </c>
      <c r="CB356" s="55" t="str">
        <f t="shared" si="1564"/>
        <v/>
      </c>
      <c r="CC356" s="55" t="str">
        <f t="shared" si="1564"/>
        <v/>
      </c>
      <c r="CD356" s="55" t="str">
        <f t="shared" si="1564"/>
        <v/>
      </c>
      <c r="CE356" s="55" t="str">
        <f t="shared" si="1564"/>
        <v/>
      </c>
      <c r="CF356" s="55" t="str">
        <f t="shared" si="1564"/>
        <v/>
      </c>
      <c r="CG356" s="55" t="str">
        <f t="shared" si="1564"/>
        <v/>
      </c>
      <c r="CH356" s="55" t="str">
        <f t="shared" si="1564"/>
        <v/>
      </c>
      <c r="CI356" s="55" t="str">
        <f t="shared" si="1564"/>
        <v/>
      </c>
      <c r="CJ356" s="55" t="str">
        <f t="shared" si="1564"/>
        <v/>
      </c>
      <c r="CK356" s="55" t="str">
        <f t="shared" si="1564"/>
        <v/>
      </c>
      <c r="CL356" s="55" t="str">
        <f t="shared" si="1564"/>
        <v/>
      </c>
      <c r="CM356" s="55" t="str">
        <f t="shared" si="1564"/>
        <v/>
      </c>
      <c r="CN356" s="55" t="str">
        <f t="shared" si="1564"/>
        <v/>
      </c>
      <c r="CO356" s="55" t="str">
        <f t="shared" si="1564"/>
        <v/>
      </c>
      <c r="CP356" s="56" t="str">
        <f>IFERROR(IF($Y$2="DAILY",DATE(B355,1,1)-WEEKDAY(DATE(B355,1,1))+26*7,DATE(CR356,1,1)-WEEKDAY(DATE(CR356,1,1))+26*7),"")</f>
        <v/>
      </c>
      <c r="CQ356" s="3"/>
      <c r="CR356" s="3" t="str">
        <f>B79</f>
        <v/>
      </c>
    </row>
    <row r="357" spans="1:96" ht="21" customHeight="1" x14ac:dyDescent="0.25">
      <c r="A357" s="48"/>
      <c r="B357" s="49"/>
      <c r="C357" s="57">
        <f t="shared" ref="C357" si="1565">IF($Y$2="DAILY",3,"")</f>
        <v>3</v>
      </c>
      <c r="D357" s="54" t="str">
        <f t="shared" si="1562"/>
        <v/>
      </c>
      <c r="E357" s="55" t="str">
        <f t="shared" ref="E357:BP357" si="1566">IFERROR(IF($Y$2="DAILY",D357+1,""),"")</f>
        <v/>
      </c>
      <c r="F357" s="55" t="str">
        <f t="shared" si="1566"/>
        <v/>
      </c>
      <c r="G357" s="55" t="str">
        <f t="shared" si="1566"/>
        <v/>
      </c>
      <c r="H357" s="55" t="str">
        <f t="shared" si="1566"/>
        <v/>
      </c>
      <c r="I357" s="55" t="str">
        <f t="shared" si="1566"/>
        <v/>
      </c>
      <c r="J357" s="55" t="str">
        <f t="shared" si="1566"/>
        <v/>
      </c>
      <c r="K357" s="55" t="str">
        <f t="shared" si="1566"/>
        <v/>
      </c>
      <c r="L357" s="55" t="str">
        <f t="shared" si="1566"/>
        <v/>
      </c>
      <c r="M357" s="55" t="str">
        <f t="shared" si="1566"/>
        <v/>
      </c>
      <c r="N357" s="55" t="str">
        <f t="shared" si="1566"/>
        <v/>
      </c>
      <c r="O357" s="55" t="str">
        <f t="shared" si="1566"/>
        <v/>
      </c>
      <c r="P357" s="55" t="str">
        <f t="shared" si="1566"/>
        <v/>
      </c>
      <c r="Q357" s="55" t="str">
        <f t="shared" si="1566"/>
        <v/>
      </c>
      <c r="R357" s="55" t="str">
        <f t="shared" si="1566"/>
        <v/>
      </c>
      <c r="S357" s="55" t="str">
        <f t="shared" si="1566"/>
        <v/>
      </c>
      <c r="T357" s="55" t="str">
        <f t="shared" si="1566"/>
        <v/>
      </c>
      <c r="U357" s="55" t="str">
        <f t="shared" si="1566"/>
        <v/>
      </c>
      <c r="V357" s="55" t="str">
        <f t="shared" si="1566"/>
        <v/>
      </c>
      <c r="W357" s="55" t="str">
        <f t="shared" si="1566"/>
        <v/>
      </c>
      <c r="X357" s="55" t="str">
        <f t="shared" si="1566"/>
        <v/>
      </c>
      <c r="Y357" s="55" t="str">
        <f t="shared" si="1566"/>
        <v/>
      </c>
      <c r="Z357" s="55" t="str">
        <f t="shared" si="1566"/>
        <v/>
      </c>
      <c r="AA357" s="55" t="str">
        <f t="shared" si="1566"/>
        <v/>
      </c>
      <c r="AB357" s="55" t="str">
        <f t="shared" si="1566"/>
        <v/>
      </c>
      <c r="AC357" s="55" t="str">
        <f t="shared" si="1566"/>
        <v/>
      </c>
      <c r="AD357" s="55" t="str">
        <f t="shared" si="1566"/>
        <v/>
      </c>
      <c r="AE357" s="55" t="str">
        <f t="shared" si="1566"/>
        <v/>
      </c>
      <c r="AF357" s="55" t="str">
        <f t="shared" si="1566"/>
        <v/>
      </c>
      <c r="AG357" s="55" t="str">
        <f t="shared" si="1566"/>
        <v/>
      </c>
      <c r="AH357" s="55" t="str">
        <f t="shared" si="1566"/>
        <v/>
      </c>
      <c r="AI357" s="55" t="str">
        <f t="shared" si="1566"/>
        <v/>
      </c>
      <c r="AJ357" s="55" t="str">
        <f t="shared" si="1566"/>
        <v/>
      </c>
      <c r="AK357" s="55" t="str">
        <f t="shared" si="1566"/>
        <v/>
      </c>
      <c r="AL357" s="55" t="str">
        <f t="shared" si="1566"/>
        <v/>
      </c>
      <c r="AM357" s="55" t="str">
        <f t="shared" si="1566"/>
        <v/>
      </c>
      <c r="AN357" s="55" t="str">
        <f t="shared" si="1566"/>
        <v/>
      </c>
      <c r="AO357" s="55" t="str">
        <f t="shared" si="1566"/>
        <v/>
      </c>
      <c r="AP357" s="55" t="str">
        <f t="shared" si="1566"/>
        <v/>
      </c>
      <c r="AQ357" s="55" t="str">
        <f t="shared" si="1566"/>
        <v/>
      </c>
      <c r="AR357" s="55" t="str">
        <f t="shared" si="1566"/>
        <v/>
      </c>
      <c r="AS357" s="55" t="str">
        <f t="shared" si="1566"/>
        <v/>
      </c>
      <c r="AT357" s="55" t="str">
        <f t="shared" si="1566"/>
        <v/>
      </c>
      <c r="AU357" s="55" t="str">
        <f t="shared" si="1566"/>
        <v/>
      </c>
      <c r="AV357" s="55" t="str">
        <f t="shared" si="1566"/>
        <v/>
      </c>
      <c r="AW357" s="55" t="str">
        <f t="shared" si="1566"/>
        <v/>
      </c>
      <c r="AX357" s="55" t="str">
        <f t="shared" si="1566"/>
        <v/>
      </c>
      <c r="AY357" s="55" t="str">
        <f t="shared" si="1566"/>
        <v/>
      </c>
      <c r="AZ357" s="55" t="str">
        <f t="shared" si="1566"/>
        <v/>
      </c>
      <c r="BA357" s="55" t="str">
        <f t="shared" si="1566"/>
        <v/>
      </c>
      <c r="BB357" s="55" t="str">
        <f t="shared" si="1566"/>
        <v/>
      </c>
      <c r="BC357" s="55" t="str">
        <f t="shared" si="1566"/>
        <v/>
      </c>
      <c r="BD357" s="55" t="str">
        <f t="shared" si="1566"/>
        <v/>
      </c>
      <c r="BE357" s="55" t="str">
        <f t="shared" si="1566"/>
        <v/>
      </c>
      <c r="BF357" s="55" t="str">
        <f t="shared" si="1566"/>
        <v/>
      </c>
      <c r="BG357" s="55" t="str">
        <f t="shared" si="1566"/>
        <v/>
      </c>
      <c r="BH357" s="55" t="str">
        <f t="shared" si="1566"/>
        <v/>
      </c>
      <c r="BI357" s="55" t="str">
        <f t="shared" si="1566"/>
        <v/>
      </c>
      <c r="BJ357" s="55" t="str">
        <f t="shared" si="1566"/>
        <v/>
      </c>
      <c r="BK357" s="55" t="str">
        <f t="shared" si="1566"/>
        <v/>
      </c>
      <c r="BL357" s="55" t="str">
        <f t="shared" si="1566"/>
        <v/>
      </c>
      <c r="BM357" s="55" t="str">
        <f t="shared" si="1566"/>
        <v/>
      </c>
      <c r="BN357" s="55" t="str">
        <f t="shared" si="1566"/>
        <v/>
      </c>
      <c r="BO357" s="55" t="str">
        <f t="shared" si="1566"/>
        <v/>
      </c>
      <c r="BP357" s="55" t="str">
        <f t="shared" si="1566"/>
        <v/>
      </c>
      <c r="BQ357" s="55" t="str">
        <f t="shared" ref="BQ357:CO357" si="1567">IFERROR(IF($Y$2="DAILY",BP357+1,""),"")</f>
        <v/>
      </c>
      <c r="BR357" s="55" t="str">
        <f t="shared" si="1567"/>
        <v/>
      </c>
      <c r="BS357" s="55" t="str">
        <f t="shared" si="1567"/>
        <v/>
      </c>
      <c r="BT357" s="55" t="str">
        <f t="shared" si="1567"/>
        <v/>
      </c>
      <c r="BU357" s="55" t="str">
        <f t="shared" si="1567"/>
        <v/>
      </c>
      <c r="BV357" s="55" t="str">
        <f t="shared" si="1567"/>
        <v/>
      </c>
      <c r="BW357" s="55" t="str">
        <f t="shared" si="1567"/>
        <v/>
      </c>
      <c r="BX357" s="55" t="str">
        <f t="shared" si="1567"/>
        <v/>
      </c>
      <c r="BY357" s="55" t="str">
        <f t="shared" si="1567"/>
        <v/>
      </c>
      <c r="BZ357" s="55" t="str">
        <f t="shared" si="1567"/>
        <v/>
      </c>
      <c r="CA357" s="55" t="str">
        <f t="shared" si="1567"/>
        <v/>
      </c>
      <c r="CB357" s="55" t="str">
        <f t="shared" si="1567"/>
        <v/>
      </c>
      <c r="CC357" s="55" t="str">
        <f t="shared" si="1567"/>
        <v/>
      </c>
      <c r="CD357" s="55" t="str">
        <f t="shared" si="1567"/>
        <v/>
      </c>
      <c r="CE357" s="55" t="str">
        <f t="shared" si="1567"/>
        <v/>
      </c>
      <c r="CF357" s="55" t="str">
        <f t="shared" si="1567"/>
        <v/>
      </c>
      <c r="CG357" s="55" t="str">
        <f t="shared" si="1567"/>
        <v/>
      </c>
      <c r="CH357" s="55" t="str">
        <f t="shared" si="1567"/>
        <v/>
      </c>
      <c r="CI357" s="55" t="str">
        <f t="shared" si="1567"/>
        <v/>
      </c>
      <c r="CJ357" s="55" t="str">
        <f t="shared" si="1567"/>
        <v/>
      </c>
      <c r="CK357" s="55" t="str">
        <f t="shared" si="1567"/>
        <v/>
      </c>
      <c r="CL357" s="55" t="str">
        <f t="shared" si="1567"/>
        <v/>
      </c>
      <c r="CM357" s="55" t="str">
        <f t="shared" si="1567"/>
        <v/>
      </c>
      <c r="CN357" s="55" t="str">
        <f t="shared" si="1567"/>
        <v/>
      </c>
      <c r="CO357" s="55" t="str">
        <f t="shared" si="1567"/>
        <v/>
      </c>
      <c r="CP357" s="56" t="str">
        <f>IFERROR(IF($Y$2="DAILY",DATE(B355,1,1)-WEEKDAY(DATE(B355,1,1))+39*7,DATE(CR357,1,1)-WEEKDAY(DATE(CR357,1,1))+39*7),"")</f>
        <v/>
      </c>
      <c r="CQ357" s="3"/>
      <c r="CR357" s="3" t="str">
        <f>B79</f>
        <v/>
      </c>
    </row>
    <row r="358" spans="1:96" ht="21" customHeight="1" x14ac:dyDescent="0.25">
      <c r="A358" s="48"/>
      <c r="B358" s="49"/>
      <c r="C358" s="57">
        <f t="shared" ref="C358" si="1568">IF($Y$2="DAILY",4,"")</f>
        <v>4</v>
      </c>
      <c r="D358" s="54" t="str">
        <f t="shared" si="1562"/>
        <v/>
      </c>
      <c r="E358" s="55" t="str">
        <f t="shared" ref="E358:BP358" si="1569">IFERROR(IF($Y$2="DAILY",D358+1,""),"")</f>
        <v/>
      </c>
      <c r="F358" s="55" t="str">
        <f t="shared" si="1569"/>
        <v/>
      </c>
      <c r="G358" s="55" t="str">
        <f t="shared" si="1569"/>
        <v/>
      </c>
      <c r="H358" s="55" t="str">
        <f t="shared" si="1569"/>
        <v/>
      </c>
      <c r="I358" s="55" t="str">
        <f t="shared" si="1569"/>
        <v/>
      </c>
      <c r="J358" s="55" t="str">
        <f t="shared" si="1569"/>
        <v/>
      </c>
      <c r="K358" s="55" t="str">
        <f t="shared" si="1569"/>
        <v/>
      </c>
      <c r="L358" s="55" t="str">
        <f t="shared" si="1569"/>
        <v/>
      </c>
      <c r="M358" s="55" t="str">
        <f t="shared" si="1569"/>
        <v/>
      </c>
      <c r="N358" s="55" t="str">
        <f t="shared" si="1569"/>
        <v/>
      </c>
      <c r="O358" s="55" t="str">
        <f t="shared" si="1569"/>
        <v/>
      </c>
      <c r="P358" s="55" t="str">
        <f t="shared" si="1569"/>
        <v/>
      </c>
      <c r="Q358" s="55" t="str">
        <f t="shared" si="1569"/>
        <v/>
      </c>
      <c r="R358" s="55" t="str">
        <f t="shared" si="1569"/>
        <v/>
      </c>
      <c r="S358" s="55" t="str">
        <f t="shared" si="1569"/>
        <v/>
      </c>
      <c r="T358" s="55" t="str">
        <f t="shared" si="1569"/>
        <v/>
      </c>
      <c r="U358" s="55" t="str">
        <f t="shared" si="1569"/>
        <v/>
      </c>
      <c r="V358" s="55" t="str">
        <f t="shared" si="1569"/>
        <v/>
      </c>
      <c r="W358" s="55" t="str">
        <f t="shared" si="1569"/>
        <v/>
      </c>
      <c r="X358" s="55" t="str">
        <f t="shared" si="1569"/>
        <v/>
      </c>
      <c r="Y358" s="55" t="str">
        <f t="shared" si="1569"/>
        <v/>
      </c>
      <c r="Z358" s="55" t="str">
        <f t="shared" si="1569"/>
        <v/>
      </c>
      <c r="AA358" s="55" t="str">
        <f t="shared" si="1569"/>
        <v/>
      </c>
      <c r="AB358" s="55" t="str">
        <f t="shared" si="1569"/>
        <v/>
      </c>
      <c r="AC358" s="55" t="str">
        <f t="shared" si="1569"/>
        <v/>
      </c>
      <c r="AD358" s="55" t="str">
        <f t="shared" si="1569"/>
        <v/>
      </c>
      <c r="AE358" s="55" t="str">
        <f t="shared" si="1569"/>
        <v/>
      </c>
      <c r="AF358" s="55" t="str">
        <f t="shared" si="1569"/>
        <v/>
      </c>
      <c r="AG358" s="55" t="str">
        <f t="shared" si="1569"/>
        <v/>
      </c>
      <c r="AH358" s="55" t="str">
        <f t="shared" si="1569"/>
        <v/>
      </c>
      <c r="AI358" s="55" t="str">
        <f t="shared" si="1569"/>
        <v/>
      </c>
      <c r="AJ358" s="55" t="str">
        <f t="shared" si="1569"/>
        <v/>
      </c>
      <c r="AK358" s="55" t="str">
        <f t="shared" si="1569"/>
        <v/>
      </c>
      <c r="AL358" s="55" t="str">
        <f t="shared" si="1569"/>
        <v/>
      </c>
      <c r="AM358" s="55" t="str">
        <f t="shared" si="1569"/>
        <v/>
      </c>
      <c r="AN358" s="55" t="str">
        <f t="shared" si="1569"/>
        <v/>
      </c>
      <c r="AO358" s="55" t="str">
        <f t="shared" si="1569"/>
        <v/>
      </c>
      <c r="AP358" s="55" t="str">
        <f t="shared" si="1569"/>
        <v/>
      </c>
      <c r="AQ358" s="55" t="str">
        <f t="shared" si="1569"/>
        <v/>
      </c>
      <c r="AR358" s="55" t="str">
        <f t="shared" si="1569"/>
        <v/>
      </c>
      <c r="AS358" s="55" t="str">
        <f t="shared" si="1569"/>
        <v/>
      </c>
      <c r="AT358" s="55" t="str">
        <f t="shared" si="1569"/>
        <v/>
      </c>
      <c r="AU358" s="55" t="str">
        <f t="shared" si="1569"/>
        <v/>
      </c>
      <c r="AV358" s="55" t="str">
        <f t="shared" si="1569"/>
        <v/>
      </c>
      <c r="AW358" s="55" t="str">
        <f t="shared" si="1569"/>
        <v/>
      </c>
      <c r="AX358" s="55" t="str">
        <f t="shared" si="1569"/>
        <v/>
      </c>
      <c r="AY358" s="55" t="str">
        <f t="shared" si="1569"/>
        <v/>
      </c>
      <c r="AZ358" s="55" t="str">
        <f t="shared" si="1569"/>
        <v/>
      </c>
      <c r="BA358" s="55" t="str">
        <f t="shared" si="1569"/>
        <v/>
      </c>
      <c r="BB358" s="55" t="str">
        <f t="shared" si="1569"/>
        <v/>
      </c>
      <c r="BC358" s="55" t="str">
        <f t="shared" si="1569"/>
        <v/>
      </c>
      <c r="BD358" s="55" t="str">
        <f t="shared" si="1569"/>
        <v/>
      </c>
      <c r="BE358" s="55" t="str">
        <f t="shared" si="1569"/>
        <v/>
      </c>
      <c r="BF358" s="55" t="str">
        <f t="shared" si="1569"/>
        <v/>
      </c>
      <c r="BG358" s="55" t="str">
        <f t="shared" si="1569"/>
        <v/>
      </c>
      <c r="BH358" s="55" t="str">
        <f t="shared" si="1569"/>
        <v/>
      </c>
      <c r="BI358" s="55" t="str">
        <f t="shared" si="1569"/>
        <v/>
      </c>
      <c r="BJ358" s="55" t="str">
        <f t="shared" si="1569"/>
        <v/>
      </c>
      <c r="BK358" s="55" t="str">
        <f t="shared" si="1569"/>
        <v/>
      </c>
      <c r="BL358" s="55" t="str">
        <f t="shared" si="1569"/>
        <v/>
      </c>
      <c r="BM358" s="55" t="str">
        <f t="shared" si="1569"/>
        <v/>
      </c>
      <c r="BN358" s="55" t="str">
        <f t="shared" si="1569"/>
        <v/>
      </c>
      <c r="BO358" s="55" t="str">
        <f t="shared" si="1569"/>
        <v/>
      </c>
      <c r="BP358" s="55" t="str">
        <f t="shared" si="1569"/>
        <v/>
      </c>
      <c r="BQ358" s="55" t="str">
        <f t="shared" ref="BQ358:CO358" si="1570">IFERROR(IF($Y$2="DAILY",BP358+1,""),"")</f>
        <v/>
      </c>
      <c r="BR358" s="55" t="str">
        <f t="shared" si="1570"/>
        <v/>
      </c>
      <c r="BS358" s="55" t="str">
        <f t="shared" si="1570"/>
        <v/>
      </c>
      <c r="BT358" s="55" t="str">
        <f t="shared" si="1570"/>
        <v/>
      </c>
      <c r="BU358" s="55" t="str">
        <f t="shared" si="1570"/>
        <v/>
      </c>
      <c r="BV358" s="55" t="str">
        <f t="shared" si="1570"/>
        <v/>
      </c>
      <c r="BW358" s="55" t="str">
        <f t="shared" si="1570"/>
        <v/>
      </c>
      <c r="BX358" s="55" t="str">
        <f t="shared" si="1570"/>
        <v/>
      </c>
      <c r="BY358" s="55" t="str">
        <f t="shared" si="1570"/>
        <v/>
      </c>
      <c r="BZ358" s="55" t="str">
        <f t="shared" si="1570"/>
        <v/>
      </c>
      <c r="CA358" s="55" t="str">
        <f t="shared" si="1570"/>
        <v/>
      </c>
      <c r="CB358" s="55" t="str">
        <f t="shared" si="1570"/>
        <v/>
      </c>
      <c r="CC358" s="55" t="str">
        <f t="shared" si="1570"/>
        <v/>
      </c>
      <c r="CD358" s="55" t="str">
        <f t="shared" si="1570"/>
        <v/>
      </c>
      <c r="CE358" s="55" t="str">
        <f t="shared" si="1570"/>
        <v/>
      </c>
      <c r="CF358" s="55" t="str">
        <f t="shared" si="1570"/>
        <v/>
      </c>
      <c r="CG358" s="55" t="str">
        <f t="shared" si="1570"/>
        <v/>
      </c>
      <c r="CH358" s="55" t="str">
        <f t="shared" si="1570"/>
        <v/>
      </c>
      <c r="CI358" s="55" t="str">
        <f t="shared" si="1570"/>
        <v/>
      </c>
      <c r="CJ358" s="55" t="str">
        <f t="shared" si="1570"/>
        <v/>
      </c>
      <c r="CK358" s="55" t="str">
        <f t="shared" si="1570"/>
        <v/>
      </c>
      <c r="CL358" s="55" t="str">
        <f t="shared" si="1570"/>
        <v/>
      </c>
      <c r="CM358" s="55" t="str">
        <f t="shared" si="1570"/>
        <v/>
      </c>
      <c r="CN358" s="55" t="str">
        <f t="shared" si="1570"/>
        <v/>
      </c>
      <c r="CO358" s="55" t="str">
        <f t="shared" si="1570"/>
        <v/>
      </c>
      <c r="CP358" s="56" t="str">
        <f>IFERROR(IF($Y$2="DAILY",DATE(B355,1,1)-WEEKDAY(DATE(B355,1,1))+52*7,DATE(CR358,1,1)-WEEKDAY(DATE(CR358,1,1))+52*7),"")</f>
        <v/>
      </c>
      <c r="CQ358" s="3"/>
      <c r="CR358" s="3" t="str">
        <f>B79</f>
        <v/>
      </c>
    </row>
    <row r="359" spans="1:96" ht="21" customHeight="1" x14ac:dyDescent="0.25">
      <c r="A359" s="48"/>
      <c r="B359" s="49"/>
      <c r="C359" s="58"/>
      <c r="D359" s="54" t="str">
        <f>IFERROR(IF($Y$2="DAILY",IF(AND(MONTH(DATE(B355,2,29))=2,WEEKDAY(DATE(B355,1,1))=7),DATE(B355,12,24),""),""),"")</f>
        <v/>
      </c>
      <c r="E359" s="55" t="str">
        <f>IFERROR(IF($Y$2="DAILY",IF(AND(MONTH(DATE(B355,2,29))=2,WEEKDAY(DATE(B355,1,1))=7),DATE(B355,12,25),""),""),"")</f>
        <v/>
      </c>
      <c r="F359" s="55" t="str">
        <f>IFERROR(IF($Y$2="DAILY",IF(AND(MONTH(DATE(B355,2,29))=2,WEEKDAY(DATE(B355,1,1))=7),DATE(B355,12,26),""),""),"")</f>
        <v/>
      </c>
      <c r="G359" s="55" t="str">
        <f>IFERROR(IF($Y$2="DAILY",IF(AND(MONTH(DATE(B355,2,29))=2,WEEKDAY(DATE(B355,1,1))=7),DATE(B355,12,27),""),""),"")</f>
        <v/>
      </c>
      <c r="H359" s="55" t="str">
        <f>IFERROR(IF($Y$2="DAILY",IF(AND(MONTH(DATE(B355,2,29))=2,WEEKDAY(DATE(B355,1,1))=7),DATE(B355,12,28),""),""),"")</f>
        <v/>
      </c>
      <c r="I359" s="55" t="str">
        <f>IFERROR(IF($Y$2="DAILY",IF(AND(MONTH(DATE(B355,2,29))=2,WEEKDAY(DATE(B355,1,1))=7),DATE(B355,12,29),""),""),"")</f>
        <v/>
      </c>
      <c r="J359" s="55" t="str">
        <f>IFERROR(IF($Y$2="DAILY",IF(AND(MONTH(DATE(B355,2,29))=2,WEEKDAY(DATE(B355,1,1))=7),DATE(B355,12,30),""),""),"")</f>
        <v/>
      </c>
      <c r="K359" s="55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  <c r="BT359" s="62"/>
      <c r="BU359" s="62"/>
      <c r="BV359" s="62"/>
      <c r="BW359" s="62"/>
      <c r="BX359" s="62"/>
      <c r="BY359" s="62"/>
      <c r="BZ359" s="62"/>
      <c r="CA359" s="62"/>
      <c r="CB359" s="62"/>
      <c r="CC359" s="62"/>
      <c r="CD359" s="62"/>
      <c r="CE359" s="62"/>
      <c r="CF359" s="62"/>
      <c r="CG359" s="62"/>
      <c r="CH359" s="62"/>
      <c r="CI359" s="62"/>
      <c r="CJ359" s="62"/>
      <c r="CK359" s="62"/>
      <c r="CL359" s="62"/>
      <c r="CM359" s="62"/>
      <c r="CN359" s="62"/>
      <c r="CO359" s="62"/>
      <c r="CP359" s="56"/>
      <c r="CQ359" s="3"/>
      <c r="CR359" s="3" t="str">
        <f>B79</f>
        <v/>
      </c>
    </row>
    <row r="360" spans="1:96" ht="21" customHeight="1" x14ac:dyDescent="0.25">
      <c r="A360" s="48" t="str">
        <f>IFERROR(IF($Y$2="DAILY","69-70",""),"")</f>
        <v>69-70</v>
      </c>
      <c r="B360" s="49" t="str">
        <f>IFERROR(IF($Y$2="DAILY",$B$10+70,""),"")</f>
        <v/>
      </c>
      <c r="C360" s="57">
        <f t="shared" ref="C360" si="1571">IF($Y$2="DAILY",1,"")</f>
        <v>1</v>
      </c>
      <c r="D360" s="54" t="str">
        <f>IFERROR(IF($Y$2="DAILY",DATE(B360,1,1)-WEEKDAY(DATE(B360,1,1),1)+1,""),"")</f>
        <v/>
      </c>
      <c r="E360" s="55" t="str">
        <f>IFERROR(IF($Y$2="DAILY",DATE(B360,1,1)-WEEKDAY(DATE(B360,1,1),1)+2,""),"")</f>
        <v/>
      </c>
      <c r="F360" s="55" t="str">
        <f>IFERROR(IF($Y$2="DAILY",DATE(B360,1,1)-WEEKDAY(DATE(B360,1,1),1)+3,""),"")</f>
        <v/>
      </c>
      <c r="G360" s="55" t="str">
        <f>IFERROR(IF($Y$2="DAILY",DATE(B360,1,1)-WEEKDAY(DATE(B360,1,1),1)+4,""),"")</f>
        <v/>
      </c>
      <c r="H360" s="55" t="str">
        <f>IFERROR(IF($Y$2="DAILY",DATE(B360,1,1)-WEEKDAY(DATE(B360,1,1),1)+5,""),"")</f>
        <v/>
      </c>
      <c r="I360" s="55" t="str">
        <f>IFERROR(IF($Y$2="DAILY",DATE(B360,1,1)-WEEKDAY(DATE(B360,1,1),1)+6,""),"")</f>
        <v/>
      </c>
      <c r="J360" s="55" t="str">
        <f>IFERROR(IF($Y$2="DAILY",DATE(B360,1,1)-WEEKDAY(DATE(B360,1,1),1)+7,""),"")</f>
        <v/>
      </c>
      <c r="K360" s="55" t="str">
        <f t="shared" ref="K360:BV360" si="1572">IFERROR(IF($Y$2="DAILY",J360+1,""),"")</f>
        <v/>
      </c>
      <c r="L360" s="55" t="str">
        <f t="shared" si="1572"/>
        <v/>
      </c>
      <c r="M360" s="55" t="str">
        <f t="shared" si="1572"/>
        <v/>
      </c>
      <c r="N360" s="55" t="str">
        <f t="shared" si="1572"/>
        <v/>
      </c>
      <c r="O360" s="55" t="str">
        <f t="shared" si="1572"/>
        <v/>
      </c>
      <c r="P360" s="55" t="str">
        <f t="shared" si="1572"/>
        <v/>
      </c>
      <c r="Q360" s="55" t="str">
        <f t="shared" si="1572"/>
        <v/>
      </c>
      <c r="R360" s="55" t="str">
        <f t="shared" si="1572"/>
        <v/>
      </c>
      <c r="S360" s="55" t="str">
        <f t="shared" si="1572"/>
        <v/>
      </c>
      <c r="T360" s="55" t="str">
        <f t="shared" si="1572"/>
        <v/>
      </c>
      <c r="U360" s="55" t="str">
        <f t="shared" si="1572"/>
        <v/>
      </c>
      <c r="V360" s="55" t="str">
        <f t="shared" si="1572"/>
        <v/>
      </c>
      <c r="W360" s="55" t="str">
        <f t="shared" si="1572"/>
        <v/>
      </c>
      <c r="X360" s="55" t="str">
        <f t="shared" si="1572"/>
        <v/>
      </c>
      <c r="Y360" s="55" t="str">
        <f t="shared" si="1572"/>
        <v/>
      </c>
      <c r="Z360" s="55" t="str">
        <f t="shared" si="1572"/>
        <v/>
      </c>
      <c r="AA360" s="55" t="str">
        <f t="shared" si="1572"/>
        <v/>
      </c>
      <c r="AB360" s="55" t="str">
        <f t="shared" si="1572"/>
        <v/>
      </c>
      <c r="AC360" s="55" t="str">
        <f t="shared" si="1572"/>
        <v/>
      </c>
      <c r="AD360" s="55" t="str">
        <f t="shared" si="1572"/>
        <v/>
      </c>
      <c r="AE360" s="55" t="str">
        <f t="shared" si="1572"/>
        <v/>
      </c>
      <c r="AF360" s="55" t="str">
        <f t="shared" si="1572"/>
        <v/>
      </c>
      <c r="AG360" s="55" t="str">
        <f t="shared" si="1572"/>
        <v/>
      </c>
      <c r="AH360" s="55" t="str">
        <f t="shared" si="1572"/>
        <v/>
      </c>
      <c r="AI360" s="55" t="str">
        <f t="shared" si="1572"/>
        <v/>
      </c>
      <c r="AJ360" s="55" t="str">
        <f t="shared" si="1572"/>
        <v/>
      </c>
      <c r="AK360" s="55" t="str">
        <f t="shared" si="1572"/>
        <v/>
      </c>
      <c r="AL360" s="55" t="str">
        <f t="shared" si="1572"/>
        <v/>
      </c>
      <c r="AM360" s="55" t="str">
        <f t="shared" si="1572"/>
        <v/>
      </c>
      <c r="AN360" s="55" t="str">
        <f t="shared" si="1572"/>
        <v/>
      </c>
      <c r="AO360" s="55" t="str">
        <f t="shared" si="1572"/>
        <v/>
      </c>
      <c r="AP360" s="55" t="str">
        <f t="shared" si="1572"/>
        <v/>
      </c>
      <c r="AQ360" s="55" t="str">
        <f t="shared" si="1572"/>
        <v/>
      </c>
      <c r="AR360" s="55" t="str">
        <f t="shared" si="1572"/>
        <v/>
      </c>
      <c r="AS360" s="55" t="str">
        <f t="shared" si="1572"/>
        <v/>
      </c>
      <c r="AT360" s="55" t="str">
        <f t="shared" si="1572"/>
        <v/>
      </c>
      <c r="AU360" s="55" t="str">
        <f t="shared" si="1572"/>
        <v/>
      </c>
      <c r="AV360" s="55" t="str">
        <f t="shared" si="1572"/>
        <v/>
      </c>
      <c r="AW360" s="55" t="str">
        <f t="shared" si="1572"/>
        <v/>
      </c>
      <c r="AX360" s="55" t="str">
        <f t="shared" si="1572"/>
        <v/>
      </c>
      <c r="AY360" s="55" t="str">
        <f t="shared" si="1572"/>
        <v/>
      </c>
      <c r="AZ360" s="55" t="str">
        <f t="shared" si="1572"/>
        <v/>
      </c>
      <c r="BA360" s="55" t="str">
        <f t="shared" si="1572"/>
        <v/>
      </c>
      <c r="BB360" s="55" t="str">
        <f t="shared" si="1572"/>
        <v/>
      </c>
      <c r="BC360" s="55" t="str">
        <f t="shared" si="1572"/>
        <v/>
      </c>
      <c r="BD360" s="55" t="str">
        <f t="shared" si="1572"/>
        <v/>
      </c>
      <c r="BE360" s="55" t="str">
        <f t="shared" si="1572"/>
        <v/>
      </c>
      <c r="BF360" s="55" t="str">
        <f t="shared" si="1572"/>
        <v/>
      </c>
      <c r="BG360" s="55" t="str">
        <f t="shared" si="1572"/>
        <v/>
      </c>
      <c r="BH360" s="55" t="str">
        <f t="shared" si="1572"/>
        <v/>
      </c>
      <c r="BI360" s="55" t="str">
        <f t="shared" si="1572"/>
        <v/>
      </c>
      <c r="BJ360" s="55" t="str">
        <f t="shared" si="1572"/>
        <v/>
      </c>
      <c r="BK360" s="55" t="str">
        <f t="shared" si="1572"/>
        <v/>
      </c>
      <c r="BL360" s="55" t="str">
        <f t="shared" si="1572"/>
        <v/>
      </c>
      <c r="BM360" s="55" t="str">
        <f t="shared" si="1572"/>
        <v/>
      </c>
      <c r="BN360" s="55" t="str">
        <f t="shared" si="1572"/>
        <v/>
      </c>
      <c r="BO360" s="55" t="str">
        <f t="shared" si="1572"/>
        <v/>
      </c>
      <c r="BP360" s="55" t="str">
        <f t="shared" si="1572"/>
        <v/>
      </c>
      <c r="BQ360" s="55" t="str">
        <f t="shared" si="1572"/>
        <v/>
      </c>
      <c r="BR360" s="55" t="str">
        <f t="shared" si="1572"/>
        <v/>
      </c>
      <c r="BS360" s="55" t="str">
        <f t="shared" si="1572"/>
        <v/>
      </c>
      <c r="BT360" s="55" t="str">
        <f t="shared" si="1572"/>
        <v/>
      </c>
      <c r="BU360" s="55" t="str">
        <f t="shared" si="1572"/>
        <v/>
      </c>
      <c r="BV360" s="55" t="str">
        <f t="shared" si="1572"/>
        <v/>
      </c>
      <c r="BW360" s="55" t="str">
        <f t="shared" ref="BW360:CO360" si="1573">IFERROR(IF($Y$2="DAILY",BV360+1,""),"")</f>
        <v/>
      </c>
      <c r="BX360" s="55" t="str">
        <f t="shared" si="1573"/>
        <v/>
      </c>
      <c r="BY360" s="55" t="str">
        <f t="shared" si="1573"/>
        <v/>
      </c>
      <c r="BZ360" s="55" t="str">
        <f t="shared" si="1573"/>
        <v/>
      </c>
      <c r="CA360" s="55" t="str">
        <f t="shared" si="1573"/>
        <v/>
      </c>
      <c r="CB360" s="55" t="str">
        <f t="shared" si="1573"/>
        <v/>
      </c>
      <c r="CC360" s="55" t="str">
        <f t="shared" si="1573"/>
        <v/>
      </c>
      <c r="CD360" s="55" t="str">
        <f t="shared" si="1573"/>
        <v/>
      </c>
      <c r="CE360" s="55" t="str">
        <f t="shared" si="1573"/>
        <v/>
      </c>
      <c r="CF360" s="55" t="str">
        <f t="shared" si="1573"/>
        <v/>
      </c>
      <c r="CG360" s="55" t="str">
        <f t="shared" si="1573"/>
        <v/>
      </c>
      <c r="CH360" s="55" t="str">
        <f t="shared" si="1573"/>
        <v/>
      </c>
      <c r="CI360" s="55" t="str">
        <f t="shared" si="1573"/>
        <v/>
      </c>
      <c r="CJ360" s="55" t="str">
        <f t="shared" si="1573"/>
        <v/>
      </c>
      <c r="CK360" s="55" t="str">
        <f t="shared" si="1573"/>
        <v/>
      </c>
      <c r="CL360" s="55" t="str">
        <f t="shared" si="1573"/>
        <v/>
      </c>
      <c r="CM360" s="55" t="str">
        <f t="shared" si="1573"/>
        <v/>
      </c>
      <c r="CN360" s="55" t="str">
        <f t="shared" si="1573"/>
        <v/>
      </c>
      <c r="CO360" s="55" t="str">
        <f t="shared" si="1573"/>
        <v/>
      </c>
      <c r="CP360" s="56" t="str">
        <f>IFERROR(IF($Y$2="DAILY",DATE(B360,1,1)-WEEKDAY(DATE(B360,1,1))+13*7,DATE(CR360,1,1)-WEEKDAY(DATE(CR360,1,1))+13*7),"")</f>
        <v/>
      </c>
      <c r="CQ360" s="3"/>
      <c r="CR360" s="3" t="str">
        <f>B80</f>
        <v/>
      </c>
    </row>
    <row r="361" spans="1:96" ht="21" customHeight="1" x14ac:dyDescent="0.25">
      <c r="A361" s="48"/>
      <c r="B361" s="61"/>
      <c r="C361" s="57">
        <f t="shared" ref="C361" si="1574">IF($Y$2="DAILY",2,"")</f>
        <v>2</v>
      </c>
      <c r="D361" s="54" t="str">
        <f t="shared" ref="D361:D363" si="1575">IFERROR(IF($Y$2="DAILY",CP360+1,""),"")</f>
        <v/>
      </c>
      <c r="E361" s="55" t="str">
        <f t="shared" ref="E361:BP361" si="1576">IFERROR(IF($Y$2="DAILY",D361+1,""),"")</f>
        <v/>
      </c>
      <c r="F361" s="55" t="str">
        <f t="shared" si="1576"/>
        <v/>
      </c>
      <c r="G361" s="55" t="str">
        <f t="shared" si="1576"/>
        <v/>
      </c>
      <c r="H361" s="55" t="str">
        <f t="shared" si="1576"/>
        <v/>
      </c>
      <c r="I361" s="55" t="str">
        <f t="shared" si="1576"/>
        <v/>
      </c>
      <c r="J361" s="55" t="str">
        <f t="shared" si="1576"/>
        <v/>
      </c>
      <c r="K361" s="55" t="str">
        <f t="shared" si="1576"/>
        <v/>
      </c>
      <c r="L361" s="55" t="str">
        <f t="shared" si="1576"/>
        <v/>
      </c>
      <c r="M361" s="55" t="str">
        <f t="shared" si="1576"/>
        <v/>
      </c>
      <c r="N361" s="55" t="str">
        <f t="shared" si="1576"/>
        <v/>
      </c>
      <c r="O361" s="55" t="str">
        <f t="shared" si="1576"/>
        <v/>
      </c>
      <c r="P361" s="55" t="str">
        <f t="shared" si="1576"/>
        <v/>
      </c>
      <c r="Q361" s="55" t="str">
        <f t="shared" si="1576"/>
        <v/>
      </c>
      <c r="R361" s="55" t="str">
        <f t="shared" si="1576"/>
        <v/>
      </c>
      <c r="S361" s="55" t="str">
        <f t="shared" si="1576"/>
        <v/>
      </c>
      <c r="T361" s="55" t="str">
        <f t="shared" si="1576"/>
        <v/>
      </c>
      <c r="U361" s="55" t="str">
        <f t="shared" si="1576"/>
        <v/>
      </c>
      <c r="V361" s="55" t="str">
        <f t="shared" si="1576"/>
        <v/>
      </c>
      <c r="W361" s="55" t="str">
        <f t="shared" si="1576"/>
        <v/>
      </c>
      <c r="X361" s="55" t="str">
        <f t="shared" si="1576"/>
        <v/>
      </c>
      <c r="Y361" s="55" t="str">
        <f t="shared" si="1576"/>
        <v/>
      </c>
      <c r="Z361" s="55" t="str">
        <f t="shared" si="1576"/>
        <v/>
      </c>
      <c r="AA361" s="55" t="str">
        <f t="shared" si="1576"/>
        <v/>
      </c>
      <c r="AB361" s="55" t="str">
        <f t="shared" si="1576"/>
        <v/>
      </c>
      <c r="AC361" s="55" t="str">
        <f t="shared" si="1576"/>
        <v/>
      </c>
      <c r="AD361" s="55" t="str">
        <f t="shared" si="1576"/>
        <v/>
      </c>
      <c r="AE361" s="55" t="str">
        <f t="shared" si="1576"/>
        <v/>
      </c>
      <c r="AF361" s="55" t="str">
        <f t="shared" si="1576"/>
        <v/>
      </c>
      <c r="AG361" s="55" t="str">
        <f t="shared" si="1576"/>
        <v/>
      </c>
      <c r="AH361" s="55" t="str">
        <f t="shared" si="1576"/>
        <v/>
      </c>
      <c r="AI361" s="55" t="str">
        <f t="shared" si="1576"/>
        <v/>
      </c>
      <c r="AJ361" s="55" t="str">
        <f t="shared" si="1576"/>
        <v/>
      </c>
      <c r="AK361" s="55" t="str">
        <f t="shared" si="1576"/>
        <v/>
      </c>
      <c r="AL361" s="55" t="str">
        <f t="shared" si="1576"/>
        <v/>
      </c>
      <c r="AM361" s="55" t="str">
        <f t="shared" si="1576"/>
        <v/>
      </c>
      <c r="AN361" s="55" t="str">
        <f t="shared" si="1576"/>
        <v/>
      </c>
      <c r="AO361" s="55" t="str">
        <f t="shared" si="1576"/>
        <v/>
      </c>
      <c r="AP361" s="55" t="str">
        <f t="shared" si="1576"/>
        <v/>
      </c>
      <c r="AQ361" s="55" t="str">
        <f t="shared" si="1576"/>
        <v/>
      </c>
      <c r="AR361" s="55" t="str">
        <f t="shared" si="1576"/>
        <v/>
      </c>
      <c r="AS361" s="55" t="str">
        <f t="shared" si="1576"/>
        <v/>
      </c>
      <c r="AT361" s="55" t="str">
        <f t="shared" si="1576"/>
        <v/>
      </c>
      <c r="AU361" s="55" t="str">
        <f t="shared" si="1576"/>
        <v/>
      </c>
      <c r="AV361" s="55" t="str">
        <f t="shared" si="1576"/>
        <v/>
      </c>
      <c r="AW361" s="55" t="str">
        <f t="shared" si="1576"/>
        <v/>
      </c>
      <c r="AX361" s="55" t="str">
        <f t="shared" si="1576"/>
        <v/>
      </c>
      <c r="AY361" s="55" t="str">
        <f t="shared" si="1576"/>
        <v/>
      </c>
      <c r="AZ361" s="55" t="str">
        <f t="shared" si="1576"/>
        <v/>
      </c>
      <c r="BA361" s="55" t="str">
        <f t="shared" si="1576"/>
        <v/>
      </c>
      <c r="BB361" s="55" t="str">
        <f t="shared" si="1576"/>
        <v/>
      </c>
      <c r="BC361" s="55" t="str">
        <f t="shared" si="1576"/>
        <v/>
      </c>
      <c r="BD361" s="55" t="str">
        <f t="shared" si="1576"/>
        <v/>
      </c>
      <c r="BE361" s="55" t="str">
        <f t="shared" si="1576"/>
        <v/>
      </c>
      <c r="BF361" s="55" t="str">
        <f t="shared" si="1576"/>
        <v/>
      </c>
      <c r="BG361" s="55" t="str">
        <f t="shared" si="1576"/>
        <v/>
      </c>
      <c r="BH361" s="55" t="str">
        <f t="shared" si="1576"/>
        <v/>
      </c>
      <c r="BI361" s="55" t="str">
        <f t="shared" si="1576"/>
        <v/>
      </c>
      <c r="BJ361" s="55" t="str">
        <f t="shared" si="1576"/>
        <v/>
      </c>
      <c r="BK361" s="55" t="str">
        <f t="shared" si="1576"/>
        <v/>
      </c>
      <c r="BL361" s="55" t="str">
        <f t="shared" si="1576"/>
        <v/>
      </c>
      <c r="BM361" s="55" t="str">
        <f t="shared" si="1576"/>
        <v/>
      </c>
      <c r="BN361" s="55" t="str">
        <f t="shared" si="1576"/>
        <v/>
      </c>
      <c r="BO361" s="55" t="str">
        <f t="shared" si="1576"/>
        <v/>
      </c>
      <c r="BP361" s="55" t="str">
        <f t="shared" si="1576"/>
        <v/>
      </c>
      <c r="BQ361" s="55" t="str">
        <f t="shared" ref="BQ361:CO361" si="1577">IFERROR(IF($Y$2="DAILY",BP361+1,""),"")</f>
        <v/>
      </c>
      <c r="BR361" s="55" t="str">
        <f t="shared" si="1577"/>
        <v/>
      </c>
      <c r="BS361" s="55" t="str">
        <f t="shared" si="1577"/>
        <v/>
      </c>
      <c r="BT361" s="55" t="str">
        <f t="shared" si="1577"/>
        <v/>
      </c>
      <c r="BU361" s="55" t="str">
        <f t="shared" si="1577"/>
        <v/>
      </c>
      <c r="BV361" s="55" t="str">
        <f t="shared" si="1577"/>
        <v/>
      </c>
      <c r="BW361" s="55" t="str">
        <f t="shared" si="1577"/>
        <v/>
      </c>
      <c r="BX361" s="55" t="str">
        <f t="shared" si="1577"/>
        <v/>
      </c>
      <c r="BY361" s="55" t="str">
        <f t="shared" si="1577"/>
        <v/>
      </c>
      <c r="BZ361" s="55" t="str">
        <f t="shared" si="1577"/>
        <v/>
      </c>
      <c r="CA361" s="55" t="str">
        <f t="shared" si="1577"/>
        <v/>
      </c>
      <c r="CB361" s="55" t="str">
        <f t="shared" si="1577"/>
        <v/>
      </c>
      <c r="CC361" s="55" t="str">
        <f t="shared" si="1577"/>
        <v/>
      </c>
      <c r="CD361" s="55" t="str">
        <f t="shared" si="1577"/>
        <v/>
      </c>
      <c r="CE361" s="55" t="str">
        <f t="shared" si="1577"/>
        <v/>
      </c>
      <c r="CF361" s="55" t="str">
        <f t="shared" si="1577"/>
        <v/>
      </c>
      <c r="CG361" s="55" t="str">
        <f t="shared" si="1577"/>
        <v/>
      </c>
      <c r="CH361" s="55" t="str">
        <f t="shared" si="1577"/>
        <v/>
      </c>
      <c r="CI361" s="55" t="str">
        <f t="shared" si="1577"/>
        <v/>
      </c>
      <c r="CJ361" s="55" t="str">
        <f t="shared" si="1577"/>
        <v/>
      </c>
      <c r="CK361" s="55" t="str">
        <f t="shared" si="1577"/>
        <v/>
      </c>
      <c r="CL361" s="55" t="str">
        <f t="shared" si="1577"/>
        <v/>
      </c>
      <c r="CM361" s="55" t="str">
        <f t="shared" si="1577"/>
        <v/>
      </c>
      <c r="CN361" s="55" t="str">
        <f t="shared" si="1577"/>
        <v/>
      </c>
      <c r="CO361" s="55" t="str">
        <f t="shared" si="1577"/>
        <v/>
      </c>
      <c r="CP361" s="56" t="str">
        <f>IFERROR(IF($Y$2="DAILY",DATE(B360,1,1)-WEEKDAY(DATE(B360,1,1))+26*7,DATE(CR361,1,1)-WEEKDAY(DATE(CR361,1,1))+26*7),"")</f>
        <v/>
      </c>
      <c r="CQ361" s="3"/>
      <c r="CR361" s="3" t="str">
        <f>B80</f>
        <v/>
      </c>
    </row>
    <row r="362" spans="1:96" ht="21" customHeight="1" x14ac:dyDescent="0.25">
      <c r="A362" s="48"/>
      <c r="B362" s="49"/>
      <c r="C362" s="57">
        <f t="shared" ref="C362" si="1578">IF($Y$2="DAILY",3,"")</f>
        <v>3</v>
      </c>
      <c r="D362" s="54" t="str">
        <f t="shared" si="1575"/>
        <v/>
      </c>
      <c r="E362" s="55" t="str">
        <f t="shared" ref="E362:BP362" si="1579">IFERROR(IF($Y$2="DAILY",D362+1,""),"")</f>
        <v/>
      </c>
      <c r="F362" s="55" t="str">
        <f t="shared" si="1579"/>
        <v/>
      </c>
      <c r="G362" s="55" t="str">
        <f t="shared" si="1579"/>
        <v/>
      </c>
      <c r="H362" s="55" t="str">
        <f t="shared" si="1579"/>
        <v/>
      </c>
      <c r="I362" s="55" t="str">
        <f t="shared" si="1579"/>
        <v/>
      </c>
      <c r="J362" s="55" t="str">
        <f t="shared" si="1579"/>
        <v/>
      </c>
      <c r="K362" s="55" t="str">
        <f t="shared" si="1579"/>
        <v/>
      </c>
      <c r="L362" s="55" t="str">
        <f t="shared" si="1579"/>
        <v/>
      </c>
      <c r="M362" s="55" t="str">
        <f t="shared" si="1579"/>
        <v/>
      </c>
      <c r="N362" s="55" t="str">
        <f t="shared" si="1579"/>
        <v/>
      </c>
      <c r="O362" s="55" t="str">
        <f t="shared" si="1579"/>
        <v/>
      </c>
      <c r="P362" s="55" t="str">
        <f t="shared" si="1579"/>
        <v/>
      </c>
      <c r="Q362" s="55" t="str">
        <f t="shared" si="1579"/>
        <v/>
      </c>
      <c r="R362" s="55" t="str">
        <f t="shared" si="1579"/>
        <v/>
      </c>
      <c r="S362" s="55" t="str">
        <f t="shared" si="1579"/>
        <v/>
      </c>
      <c r="T362" s="55" t="str">
        <f t="shared" si="1579"/>
        <v/>
      </c>
      <c r="U362" s="55" t="str">
        <f t="shared" si="1579"/>
        <v/>
      </c>
      <c r="V362" s="55" t="str">
        <f t="shared" si="1579"/>
        <v/>
      </c>
      <c r="W362" s="55" t="str">
        <f t="shared" si="1579"/>
        <v/>
      </c>
      <c r="X362" s="55" t="str">
        <f t="shared" si="1579"/>
        <v/>
      </c>
      <c r="Y362" s="55" t="str">
        <f t="shared" si="1579"/>
        <v/>
      </c>
      <c r="Z362" s="55" t="str">
        <f t="shared" si="1579"/>
        <v/>
      </c>
      <c r="AA362" s="55" t="str">
        <f t="shared" si="1579"/>
        <v/>
      </c>
      <c r="AB362" s="55" t="str">
        <f t="shared" si="1579"/>
        <v/>
      </c>
      <c r="AC362" s="55" t="str">
        <f t="shared" si="1579"/>
        <v/>
      </c>
      <c r="AD362" s="55" t="str">
        <f t="shared" si="1579"/>
        <v/>
      </c>
      <c r="AE362" s="55" t="str">
        <f t="shared" si="1579"/>
        <v/>
      </c>
      <c r="AF362" s="55" t="str">
        <f t="shared" si="1579"/>
        <v/>
      </c>
      <c r="AG362" s="55" t="str">
        <f t="shared" si="1579"/>
        <v/>
      </c>
      <c r="AH362" s="55" t="str">
        <f t="shared" si="1579"/>
        <v/>
      </c>
      <c r="AI362" s="55" t="str">
        <f t="shared" si="1579"/>
        <v/>
      </c>
      <c r="AJ362" s="55" t="str">
        <f t="shared" si="1579"/>
        <v/>
      </c>
      <c r="AK362" s="55" t="str">
        <f t="shared" si="1579"/>
        <v/>
      </c>
      <c r="AL362" s="55" t="str">
        <f t="shared" si="1579"/>
        <v/>
      </c>
      <c r="AM362" s="55" t="str">
        <f t="shared" si="1579"/>
        <v/>
      </c>
      <c r="AN362" s="55" t="str">
        <f t="shared" si="1579"/>
        <v/>
      </c>
      <c r="AO362" s="55" t="str">
        <f t="shared" si="1579"/>
        <v/>
      </c>
      <c r="AP362" s="55" t="str">
        <f t="shared" si="1579"/>
        <v/>
      </c>
      <c r="AQ362" s="55" t="str">
        <f t="shared" si="1579"/>
        <v/>
      </c>
      <c r="AR362" s="55" t="str">
        <f t="shared" si="1579"/>
        <v/>
      </c>
      <c r="AS362" s="55" t="str">
        <f t="shared" si="1579"/>
        <v/>
      </c>
      <c r="AT362" s="55" t="str">
        <f t="shared" si="1579"/>
        <v/>
      </c>
      <c r="AU362" s="55" t="str">
        <f t="shared" si="1579"/>
        <v/>
      </c>
      <c r="AV362" s="55" t="str">
        <f t="shared" si="1579"/>
        <v/>
      </c>
      <c r="AW362" s="55" t="str">
        <f t="shared" si="1579"/>
        <v/>
      </c>
      <c r="AX362" s="55" t="str">
        <f t="shared" si="1579"/>
        <v/>
      </c>
      <c r="AY362" s="55" t="str">
        <f t="shared" si="1579"/>
        <v/>
      </c>
      <c r="AZ362" s="55" t="str">
        <f t="shared" si="1579"/>
        <v/>
      </c>
      <c r="BA362" s="55" t="str">
        <f t="shared" si="1579"/>
        <v/>
      </c>
      <c r="BB362" s="55" t="str">
        <f t="shared" si="1579"/>
        <v/>
      </c>
      <c r="BC362" s="55" t="str">
        <f t="shared" si="1579"/>
        <v/>
      </c>
      <c r="BD362" s="55" t="str">
        <f t="shared" si="1579"/>
        <v/>
      </c>
      <c r="BE362" s="55" t="str">
        <f t="shared" si="1579"/>
        <v/>
      </c>
      <c r="BF362" s="55" t="str">
        <f t="shared" si="1579"/>
        <v/>
      </c>
      <c r="BG362" s="55" t="str">
        <f t="shared" si="1579"/>
        <v/>
      </c>
      <c r="BH362" s="55" t="str">
        <f t="shared" si="1579"/>
        <v/>
      </c>
      <c r="BI362" s="55" t="str">
        <f t="shared" si="1579"/>
        <v/>
      </c>
      <c r="BJ362" s="55" t="str">
        <f t="shared" si="1579"/>
        <v/>
      </c>
      <c r="BK362" s="55" t="str">
        <f t="shared" si="1579"/>
        <v/>
      </c>
      <c r="BL362" s="55" t="str">
        <f t="shared" si="1579"/>
        <v/>
      </c>
      <c r="BM362" s="55" t="str">
        <f t="shared" si="1579"/>
        <v/>
      </c>
      <c r="BN362" s="55" t="str">
        <f t="shared" si="1579"/>
        <v/>
      </c>
      <c r="BO362" s="55" t="str">
        <f t="shared" si="1579"/>
        <v/>
      </c>
      <c r="BP362" s="55" t="str">
        <f t="shared" si="1579"/>
        <v/>
      </c>
      <c r="BQ362" s="55" t="str">
        <f t="shared" ref="BQ362:CO362" si="1580">IFERROR(IF($Y$2="DAILY",BP362+1,""),"")</f>
        <v/>
      </c>
      <c r="BR362" s="55" t="str">
        <f t="shared" si="1580"/>
        <v/>
      </c>
      <c r="BS362" s="55" t="str">
        <f t="shared" si="1580"/>
        <v/>
      </c>
      <c r="BT362" s="55" t="str">
        <f t="shared" si="1580"/>
        <v/>
      </c>
      <c r="BU362" s="55" t="str">
        <f t="shared" si="1580"/>
        <v/>
      </c>
      <c r="BV362" s="55" t="str">
        <f t="shared" si="1580"/>
        <v/>
      </c>
      <c r="BW362" s="55" t="str">
        <f t="shared" si="1580"/>
        <v/>
      </c>
      <c r="BX362" s="55" t="str">
        <f t="shared" si="1580"/>
        <v/>
      </c>
      <c r="BY362" s="55" t="str">
        <f t="shared" si="1580"/>
        <v/>
      </c>
      <c r="BZ362" s="55" t="str">
        <f t="shared" si="1580"/>
        <v/>
      </c>
      <c r="CA362" s="55" t="str">
        <f t="shared" si="1580"/>
        <v/>
      </c>
      <c r="CB362" s="55" t="str">
        <f t="shared" si="1580"/>
        <v/>
      </c>
      <c r="CC362" s="55" t="str">
        <f t="shared" si="1580"/>
        <v/>
      </c>
      <c r="CD362" s="55" t="str">
        <f t="shared" si="1580"/>
        <v/>
      </c>
      <c r="CE362" s="55" t="str">
        <f t="shared" si="1580"/>
        <v/>
      </c>
      <c r="CF362" s="55" t="str">
        <f t="shared" si="1580"/>
        <v/>
      </c>
      <c r="CG362" s="55" t="str">
        <f t="shared" si="1580"/>
        <v/>
      </c>
      <c r="CH362" s="55" t="str">
        <f t="shared" si="1580"/>
        <v/>
      </c>
      <c r="CI362" s="55" t="str">
        <f t="shared" si="1580"/>
        <v/>
      </c>
      <c r="CJ362" s="55" t="str">
        <f t="shared" si="1580"/>
        <v/>
      </c>
      <c r="CK362" s="55" t="str">
        <f t="shared" si="1580"/>
        <v/>
      </c>
      <c r="CL362" s="55" t="str">
        <f t="shared" si="1580"/>
        <v/>
      </c>
      <c r="CM362" s="55" t="str">
        <f t="shared" si="1580"/>
        <v/>
      </c>
      <c r="CN362" s="55" t="str">
        <f t="shared" si="1580"/>
        <v/>
      </c>
      <c r="CO362" s="55" t="str">
        <f t="shared" si="1580"/>
        <v/>
      </c>
      <c r="CP362" s="56" t="str">
        <f>IFERROR(IF($Y$2="DAILY",DATE(B360,1,1)-WEEKDAY(DATE(B360,1,1))+39*7,DATE(CR362,1,1)-WEEKDAY(DATE(CR362,1,1))+39*7),"")</f>
        <v/>
      </c>
      <c r="CQ362" s="3"/>
      <c r="CR362" s="3" t="str">
        <f>B80</f>
        <v/>
      </c>
    </row>
    <row r="363" spans="1:96" ht="21" customHeight="1" x14ac:dyDescent="0.25">
      <c r="A363" s="48"/>
      <c r="B363" s="49"/>
      <c r="C363" s="57">
        <f t="shared" ref="C363" si="1581">IF($Y$2="DAILY",4,"")</f>
        <v>4</v>
      </c>
      <c r="D363" s="54" t="str">
        <f t="shared" si="1575"/>
        <v/>
      </c>
      <c r="E363" s="55" t="str">
        <f t="shared" ref="E363:BP363" si="1582">IFERROR(IF($Y$2="DAILY",D363+1,""),"")</f>
        <v/>
      </c>
      <c r="F363" s="55" t="str">
        <f t="shared" si="1582"/>
        <v/>
      </c>
      <c r="G363" s="55" t="str">
        <f t="shared" si="1582"/>
        <v/>
      </c>
      <c r="H363" s="55" t="str">
        <f t="shared" si="1582"/>
        <v/>
      </c>
      <c r="I363" s="55" t="str">
        <f t="shared" si="1582"/>
        <v/>
      </c>
      <c r="J363" s="55" t="str">
        <f t="shared" si="1582"/>
        <v/>
      </c>
      <c r="K363" s="55" t="str">
        <f t="shared" si="1582"/>
        <v/>
      </c>
      <c r="L363" s="55" t="str">
        <f t="shared" si="1582"/>
        <v/>
      </c>
      <c r="M363" s="55" t="str">
        <f t="shared" si="1582"/>
        <v/>
      </c>
      <c r="N363" s="55" t="str">
        <f t="shared" si="1582"/>
        <v/>
      </c>
      <c r="O363" s="55" t="str">
        <f t="shared" si="1582"/>
        <v/>
      </c>
      <c r="P363" s="55" t="str">
        <f t="shared" si="1582"/>
        <v/>
      </c>
      <c r="Q363" s="55" t="str">
        <f t="shared" si="1582"/>
        <v/>
      </c>
      <c r="R363" s="55" t="str">
        <f t="shared" si="1582"/>
        <v/>
      </c>
      <c r="S363" s="55" t="str">
        <f t="shared" si="1582"/>
        <v/>
      </c>
      <c r="T363" s="55" t="str">
        <f t="shared" si="1582"/>
        <v/>
      </c>
      <c r="U363" s="55" t="str">
        <f t="shared" si="1582"/>
        <v/>
      </c>
      <c r="V363" s="55" t="str">
        <f t="shared" si="1582"/>
        <v/>
      </c>
      <c r="W363" s="55" t="str">
        <f t="shared" si="1582"/>
        <v/>
      </c>
      <c r="X363" s="55" t="str">
        <f t="shared" si="1582"/>
        <v/>
      </c>
      <c r="Y363" s="55" t="str">
        <f t="shared" si="1582"/>
        <v/>
      </c>
      <c r="Z363" s="55" t="str">
        <f t="shared" si="1582"/>
        <v/>
      </c>
      <c r="AA363" s="55" t="str">
        <f t="shared" si="1582"/>
        <v/>
      </c>
      <c r="AB363" s="55" t="str">
        <f t="shared" si="1582"/>
        <v/>
      </c>
      <c r="AC363" s="55" t="str">
        <f t="shared" si="1582"/>
        <v/>
      </c>
      <c r="AD363" s="55" t="str">
        <f t="shared" si="1582"/>
        <v/>
      </c>
      <c r="AE363" s="55" t="str">
        <f t="shared" si="1582"/>
        <v/>
      </c>
      <c r="AF363" s="55" t="str">
        <f t="shared" si="1582"/>
        <v/>
      </c>
      <c r="AG363" s="55" t="str">
        <f t="shared" si="1582"/>
        <v/>
      </c>
      <c r="AH363" s="55" t="str">
        <f t="shared" si="1582"/>
        <v/>
      </c>
      <c r="AI363" s="55" t="str">
        <f t="shared" si="1582"/>
        <v/>
      </c>
      <c r="AJ363" s="55" t="str">
        <f t="shared" si="1582"/>
        <v/>
      </c>
      <c r="AK363" s="55" t="str">
        <f t="shared" si="1582"/>
        <v/>
      </c>
      <c r="AL363" s="55" t="str">
        <f t="shared" si="1582"/>
        <v/>
      </c>
      <c r="AM363" s="55" t="str">
        <f t="shared" si="1582"/>
        <v/>
      </c>
      <c r="AN363" s="55" t="str">
        <f t="shared" si="1582"/>
        <v/>
      </c>
      <c r="AO363" s="55" t="str">
        <f t="shared" si="1582"/>
        <v/>
      </c>
      <c r="AP363" s="55" t="str">
        <f t="shared" si="1582"/>
        <v/>
      </c>
      <c r="AQ363" s="55" t="str">
        <f t="shared" si="1582"/>
        <v/>
      </c>
      <c r="AR363" s="55" t="str">
        <f t="shared" si="1582"/>
        <v/>
      </c>
      <c r="AS363" s="55" t="str">
        <f t="shared" si="1582"/>
        <v/>
      </c>
      <c r="AT363" s="55" t="str">
        <f t="shared" si="1582"/>
        <v/>
      </c>
      <c r="AU363" s="55" t="str">
        <f t="shared" si="1582"/>
        <v/>
      </c>
      <c r="AV363" s="55" t="str">
        <f t="shared" si="1582"/>
        <v/>
      </c>
      <c r="AW363" s="55" t="str">
        <f t="shared" si="1582"/>
        <v/>
      </c>
      <c r="AX363" s="55" t="str">
        <f t="shared" si="1582"/>
        <v/>
      </c>
      <c r="AY363" s="55" t="str">
        <f t="shared" si="1582"/>
        <v/>
      </c>
      <c r="AZ363" s="55" t="str">
        <f t="shared" si="1582"/>
        <v/>
      </c>
      <c r="BA363" s="55" t="str">
        <f t="shared" si="1582"/>
        <v/>
      </c>
      <c r="BB363" s="55" t="str">
        <f t="shared" si="1582"/>
        <v/>
      </c>
      <c r="BC363" s="55" t="str">
        <f t="shared" si="1582"/>
        <v/>
      </c>
      <c r="BD363" s="55" t="str">
        <f t="shared" si="1582"/>
        <v/>
      </c>
      <c r="BE363" s="55" t="str">
        <f t="shared" si="1582"/>
        <v/>
      </c>
      <c r="BF363" s="55" t="str">
        <f t="shared" si="1582"/>
        <v/>
      </c>
      <c r="BG363" s="55" t="str">
        <f t="shared" si="1582"/>
        <v/>
      </c>
      <c r="BH363" s="55" t="str">
        <f t="shared" si="1582"/>
        <v/>
      </c>
      <c r="BI363" s="55" t="str">
        <f t="shared" si="1582"/>
        <v/>
      </c>
      <c r="BJ363" s="55" t="str">
        <f t="shared" si="1582"/>
        <v/>
      </c>
      <c r="BK363" s="55" t="str">
        <f t="shared" si="1582"/>
        <v/>
      </c>
      <c r="BL363" s="55" t="str">
        <f t="shared" si="1582"/>
        <v/>
      </c>
      <c r="BM363" s="55" t="str">
        <f t="shared" si="1582"/>
        <v/>
      </c>
      <c r="BN363" s="55" t="str">
        <f t="shared" si="1582"/>
        <v/>
      </c>
      <c r="BO363" s="55" t="str">
        <f t="shared" si="1582"/>
        <v/>
      </c>
      <c r="BP363" s="55" t="str">
        <f t="shared" si="1582"/>
        <v/>
      </c>
      <c r="BQ363" s="55" t="str">
        <f t="shared" ref="BQ363:CO363" si="1583">IFERROR(IF($Y$2="DAILY",BP363+1,""),"")</f>
        <v/>
      </c>
      <c r="BR363" s="55" t="str">
        <f t="shared" si="1583"/>
        <v/>
      </c>
      <c r="BS363" s="55" t="str">
        <f t="shared" si="1583"/>
        <v/>
      </c>
      <c r="BT363" s="55" t="str">
        <f t="shared" si="1583"/>
        <v/>
      </c>
      <c r="BU363" s="55" t="str">
        <f t="shared" si="1583"/>
        <v/>
      </c>
      <c r="BV363" s="55" t="str">
        <f t="shared" si="1583"/>
        <v/>
      </c>
      <c r="BW363" s="55" t="str">
        <f t="shared" si="1583"/>
        <v/>
      </c>
      <c r="BX363" s="55" t="str">
        <f t="shared" si="1583"/>
        <v/>
      </c>
      <c r="BY363" s="55" t="str">
        <f t="shared" si="1583"/>
        <v/>
      </c>
      <c r="BZ363" s="55" t="str">
        <f t="shared" si="1583"/>
        <v/>
      </c>
      <c r="CA363" s="55" t="str">
        <f t="shared" si="1583"/>
        <v/>
      </c>
      <c r="CB363" s="55" t="str">
        <f t="shared" si="1583"/>
        <v/>
      </c>
      <c r="CC363" s="55" t="str">
        <f t="shared" si="1583"/>
        <v/>
      </c>
      <c r="CD363" s="55" t="str">
        <f t="shared" si="1583"/>
        <v/>
      </c>
      <c r="CE363" s="55" t="str">
        <f t="shared" si="1583"/>
        <v/>
      </c>
      <c r="CF363" s="55" t="str">
        <f t="shared" si="1583"/>
        <v/>
      </c>
      <c r="CG363" s="55" t="str">
        <f t="shared" si="1583"/>
        <v/>
      </c>
      <c r="CH363" s="55" t="str">
        <f t="shared" si="1583"/>
        <v/>
      </c>
      <c r="CI363" s="55" t="str">
        <f t="shared" si="1583"/>
        <v/>
      </c>
      <c r="CJ363" s="55" t="str">
        <f t="shared" si="1583"/>
        <v/>
      </c>
      <c r="CK363" s="55" t="str">
        <f t="shared" si="1583"/>
        <v/>
      </c>
      <c r="CL363" s="55" t="str">
        <f t="shared" si="1583"/>
        <v/>
      </c>
      <c r="CM363" s="55" t="str">
        <f t="shared" si="1583"/>
        <v/>
      </c>
      <c r="CN363" s="55" t="str">
        <f t="shared" si="1583"/>
        <v/>
      </c>
      <c r="CO363" s="55" t="str">
        <f t="shared" si="1583"/>
        <v/>
      </c>
      <c r="CP363" s="56" t="str">
        <f>IFERROR(IF($Y$2="DAILY",DATE(B360,1,1)-WEEKDAY(DATE(B360,1,1))+52*7,DATE(CR363,1,1)-WEEKDAY(DATE(CR363,1,1))+52*7),"")</f>
        <v/>
      </c>
      <c r="CQ363" s="3"/>
      <c r="CR363" s="3" t="str">
        <f>B80</f>
        <v/>
      </c>
    </row>
    <row r="364" spans="1:96" ht="21" customHeight="1" x14ac:dyDescent="0.25">
      <c r="A364" s="48"/>
      <c r="B364" s="49"/>
      <c r="C364" s="58"/>
      <c r="D364" s="54" t="str">
        <f>IFERROR(IF($Y$2="DAILY",IF(AND(MONTH(DATE(B360,2,29))=2,WEEKDAY(DATE(B360,1,1))=7),DATE(B360,12,24),""),""),"")</f>
        <v/>
      </c>
      <c r="E364" s="55" t="str">
        <f>IFERROR(IF($Y$2="DAILY",IF(AND(MONTH(DATE(B360,2,29))=2,WEEKDAY(DATE(B360,1,1))=7),DATE(B360,12,25),""),""),"")</f>
        <v/>
      </c>
      <c r="F364" s="55" t="str">
        <f>IFERROR(IF($Y$2="DAILY",IF(AND(MONTH(DATE(B360,2,29))=2,WEEKDAY(DATE(B360,1,1))=7),DATE(B360,12,26),""),""),"")</f>
        <v/>
      </c>
      <c r="G364" s="55" t="str">
        <f>IFERROR(IF($Y$2="DAILY",IF(AND(MONTH(DATE(B360,2,29))=2,WEEKDAY(DATE(B360,1,1))=7),DATE(B360,12,27),""),""),"")</f>
        <v/>
      </c>
      <c r="H364" s="55" t="str">
        <f>IFERROR(IF($Y$2="DAILY",IF(AND(MONTH(DATE(B360,2,29))=2,WEEKDAY(DATE(B360,1,1))=7),DATE(B360,12,28),""),""),"")</f>
        <v/>
      </c>
      <c r="I364" s="55" t="str">
        <f>IFERROR(IF($Y$2="DAILY",IF(AND(MONTH(DATE(B360,2,29))=2,WEEKDAY(DATE(B360,1,1))=7),DATE(B360,12,29),""),""),"")</f>
        <v/>
      </c>
      <c r="J364" s="55" t="str">
        <f>IFERROR(IF($Y$2="DAILY",IF(AND(MONTH(DATE(B360,2,29))=2,WEEKDAY(DATE(B360,1,1))=7),DATE(B360,12,30),""),""),"")</f>
        <v/>
      </c>
      <c r="K364" s="55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  <c r="BT364" s="62"/>
      <c r="BU364" s="62"/>
      <c r="BV364" s="62"/>
      <c r="BW364" s="62"/>
      <c r="BX364" s="62"/>
      <c r="BY364" s="62"/>
      <c r="BZ364" s="62"/>
      <c r="CA364" s="62"/>
      <c r="CB364" s="62"/>
      <c r="CC364" s="62"/>
      <c r="CD364" s="62"/>
      <c r="CE364" s="62"/>
      <c r="CF364" s="62"/>
      <c r="CG364" s="62"/>
      <c r="CH364" s="62"/>
      <c r="CI364" s="62"/>
      <c r="CJ364" s="62"/>
      <c r="CK364" s="62"/>
      <c r="CL364" s="62"/>
      <c r="CM364" s="62"/>
      <c r="CN364" s="62"/>
      <c r="CO364" s="62"/>
      <c r="CP364" s="56"/>
      <c r="CQ364" s="3"/>
      <c r="CR364" s="3" t="str">
        <f>B80</f>
        <v/>
      </c>
    </row>
    <row r="365" spans="1:96" ht="21" customHeight="1" x14ac:dyDescent="0.25">
      <c r="A365" s="48" t="str">
        <f>IFERROR(IF($Y$2="DAILY","70-71",""),"")</f>
        <v>70-71</v>
      </c>
      <c r="B365" s="49" t="str">
        <f>IFERROR(IF($Y$2="DAILY",$B$10+71,""),"")</f>
        <v/>
      </c>
      <c r="C365" s="57">
        <f t="shared" ref="C365" si="1584">IF($Y$2="DAILY",1,"")</f>
        <v>1</v>
      </c>
      <c r="D365" s="54" t="str">
        <f>IFERROR(IF($Y$2="DAILY",DATE(B365,1,1)-WEEKDAY(DATE(B365,1,1),1)+1,""),"")</f>
        <v/>
      </c>
      <c r="E365" s="55" t="str">
        <f>IFERROR(IF($Y$2="DAILY",DATE(B365,1,1)-WEEKDAY(DATE(B365,1,1),1)+2,""),"")</f>
        <v/>
      </c>
      <c r="F365" s="55" t="str">
        <f>IFERROR(IF($Y$2="DAILY",DATE(B365,1,1)-WEEKDAY(DATE(B365,1,1),1)+3,""),"")</f>
        <v/>
      </c>
      <c r="G365" s="55" t="str">
        <f>IFERROR(IF($Y$2="DAILY",DATE(B365,1,1)-WEEKDAY(DATE(B365,1,1),1)+4,""),"")</f>
        <v/>
      </c>
      <c r="H365" s="55" t="str">
        <f>IFERROR(IF($Y$2="DAILY",DATE(B365,1,1)-WEEKDAY(DATE(B365,1,1),1)+5,""),"")</f>
        <v/>
      </c>
      <c r="I365" s="55" t="str">
        <f>IFERROR(IF($Y$2="DAILY",DATE(B365,1,1)-WEEKDAY(DATE(B365,1,1),1)+6,""),"")</f>
        <v/>
      </c>
      <c r="J365" s="55" t="str">
        <f>IFERROR(IF($Y$2="DAILY",DATE(B365,1,1)-WEEKDAY(DATE(B365,1,1),1)+7,""),"")</f>
        <v/>
      </c>
      <c r="K365" s="55" t="str">
        <f t="shared" ref="K365:BV365" si="1585">IFERROR(IF($Y$2="DAILY",J365+1,""),"")</f>
        <v/>
      </c>
      <c r="L365" s="55" t="str">
        <f t="shared" si="1585"/>
        <v/>
      </c>
      <c r="M365" s="55" t="str">
        <f t="shared" si="1585"/>
        <v/>
      </c>
      <c r="N365" s="55" t="str">
        <f t="shared" si="1585"/>
        <v/>
      </c>
      <c r="O365" s="55" t="str">
        <f t="shared" si="1585"/>
        <v/>
      </c>
      <c r="P365" s="55" t="str">
        <f t="shared" si="1585"/>
        <v/>
      </c>
      <c r="Q365" s="55" t="str">
        <f t="shared" si="1585"/>
        <v/>
      </c>
      <c r="R365" s="55" t="str">
        <f t="shared" si="1585"/>
        <v/>
      </c>
      <c r="S365" s="55" t="str">
        <f t="shared" si="1585"/>
        <v/>
      </c>
      <c r="T365" s="55" t="str">
        <f t="shared" si="1585"/>
        <v/>
      </c>
      <c r="U365" s="55" t="str">
        <f t="shared" si="1585"/>
        <v/>
      </c>
      <c r="V365" s="55" t="str">
        <f t="shared" si="1585"/>
        <v/>
      </c>
      <c r="W365" s="55" t="str">
        <f t="shared" si="1585"/>
        <v/>
      </c>
      <c r="X365" s="55" t="str">
        <f t="shared" si="1585"/>
        <v/>
      </c>
      <c r="Y365" s="55" t="str">
        <f t="shared" si="1585"/>
        <v/>
      </c>
      <c r="Z365" s="55" t="str">
        <f t="shared" si="1585"/>
        <v/>
      </c>
      <c r="AA365" s="55" t="str">
        <f t="shared" si="1585"/>
        <v/>
      </c>
      <c r="AB365" s="55" t="str">
        <f t="shared" si="1585"/>
        <v/>
      </c>
      <c r="AC365" s="55" t="str">
        <f t="shared" si="1585"/>
        <v/>
      </c>
      <c r="AD365" s="55" t="str">
        <f t="shared" si="1585"/>
        <v/>
      </c>
      <c r="AE365" s="55" t="str">
        <f t="shared" si="1585"/>
        <v/>
      </c>
      <c r="AF365" s="55" t="str">
        <f t="shared" si="1585"/>
        <v/>
      </c>
      <c r="AG365" s="55" t="str">
        <f t="shared" si="1585"/>
        <v/>
      </c>
      <c r="AH365" s="55" t="str">
        <f t="shared" si="1585"/>
        <v/>
      </c>
      <c r="AI365" s="55" t="str">
        <f t="shared" si="1585"/>
        <v/>
      </c>
      <c r="AJ365" s="55" t="str">
        <f t="shared" si="1585"/>
        <v/>
      </c>
      <c r="AK365" s="55" t="str">
        <f t="shared" si="1585"/>
        <v/>
      </c>
      <c r="AL365" s="55" t="str">
        <f t="shared" si="1585"/>
        <v/>
      </c>
      <c r="AM365" s="55" t="str">
        <f t="shared" si="1585"/>
        <v/>
      </c>
      <c r="AN365" s="55" t="str">
        <f t="shared" si="1585"/>
        <v/>
      </c>
      <c r="AO365" s="55" t="str">
        <f t="shared" si="1585"/>
        <v/>
      </c>
      <c r="AP365" s="55" t="str">
        <f t="shared" si="1585"/>
        <v/>
      </c>
      <c r="AQ365" s="55" t="str">
        <f t="shared" si="1585"/>
        <v/>
      </c>
      <c r="AR365" s="55" t="str">
        <f t="shared" si="1585"/>
        <v/>
      </c>
      <c r="AS365" s="55" t="str">
        <f t="shared" si="1585"/>
        <v/>
      </c>
      <c r="AT365" s="55" t="str">
        <f t="shared" si="1585"/>
        <v/>
      </c>
      <c r="AU365" s="55" t="str">
        <f t="shared" si="1585"/>
        <v/>
      </c>
      <c r="AV365" s="55" t="str">
        <f t="shared" si="1585"/>
        <v/>
      </c>
      <c r="AW365" s="55" t="str">
        <f t="shared" si="1585"/>
        <v/>
      </c>
      <c r="AX365" s="55" t="str">
        <f t="shared" si="1585"/>
        <v/>
      </c>
      <c r="AY365" s="55" t="str">
        <f t="shared" si="1585"/>
        <v/>
      </c>
      <c r="AZ365" s="55" t="str">
        <f t="shared" si="1585"/>
        <v/>
      </c>
      <c r="BA365" s="55" t="str">
        <f t="shared" si="1585"/>
        <v/>
      </c>
      <c r="BB365" s="55" t="str">
        <f t="shared" si="1585"/>
        <v/>
      </c>
      <c r="BC365" s="55" t="str">
        <f t="shared" si="1585"/>
        <v/>
      </c>
      <c r="BD365" s="55" t="str">
        <f t="shared" si="1585"/>
        <v/>
      </c>
      <c r="BE365" s="55" t="str">
        <f t="shared" si="1585"/>
        <v/>
      </c>
      <c r="BF365" s="55" t="str">
        <f t="shared" si="1585"/>
        <v/>
      </c>
      <c r="BG365" s="55" t="str">
        <f t="shared" si="1585"/>
        <v/>
      </c>
      <c r="BH365" s="55" t="str">
        <f t="shared" si="1585"/>
        <v/>
      </c>
      <c r="BI365" s="55" t="str">
        <f t="shared" si="1585"/>
        <v/>
      </c>
      <c r="BJ365" s="55" t="str">
        <f t="shared" si="1585"/>
        <v/>
      </c>
      <c r="BK365" s="55" t="str">
        <f t="shared" si="1585"/>
        <v/>
      </c>
      <c r="BL365" s="55" t="str">
        <f t="shared" si="1585"/>
        <v/>
      </c>
      <c r="BM365" s="55" t="str">
        <f t="shared" si="1585"/>
        <v/>
      </c>
      <c r="BN365" s="55" t="str">
        <f t="shared" si="1585"/>
        <v/>
      </c>
      <c r="BO365" s="55" t="str">
        <f t="shared" si="1585"/>
        <v/>
      </c>
      <c r="BP365" s="55" t="str">
        <f t="shared" si="1585"/>
        <v/>
      </c>
      <c r="BQ365" s="55" t="str">
        <f t="shared" si="1585"/>
        <v/>
      </c>
      <c r="BR365" s="55" t="str">
        <f t="shared" si="1585"/>
        <v/>
      </c>
      <c r="BS365" s="55" t="str">
        <f t="shared" si="1585"/>
        <v/>
      </c>
      <c r="BT365" s="55" t="str">
        <f t="shared" si="1585"/>
        <v/>
      </c>
      <c r="BU365" s="55" t="str">
        <f t="shared" si="1585"/>
        <v/>
      </c>
      <c r="BV365" s="55" t="str">
        <f t="shared" si="1585"/>
        <v/>
      </c>
      <c r="BW365" s="55" t="str">
        <f t="shared" ref="BW365:CO365" si="1586">IFERROR(IF($Y$2="DAILY",BV365+1,""),"")</f>
        <v/>
      </c>
      <c r="BX365" s="55" t="str">
        <f t="shared" si="1586"/>
        <v/>
      </c>
      <c r="BY365" s="55" t="str">
        <f t="shared" si="1586"/>
        <v/>
      </c>
      <c r="BZ365" s="55" t="str">
        <f t="shared" si="1586"/>
        <v/>
      </c>
      <c r="CA365" s="55" t="str">
        <f t="shared" si="1586"/>
        <v/>
      </c>
      <c r="CB365" s="55" t="str">
        <f t="shared" si="1586"/>
        <v/>
      </c>
      <c r="CC365" s="55" t="str">
        <f t="shared" si="1586"/>
        <v/>
      </c>
      <c r="CD365" s="55" t="str">
        <f t="shared" si="1586"/>
        <v/>
      </c>
      <c r="CE365" s="55" t="str">
        <f t="shared" si="1586"/>
        <v/>
      </c>
      <c r="CF365" s="55" t="str">
        <f t="shared" si="1586"/>
        <v/>
      </c>
      <c r="CG365" s="55" t="str">
        <f t="shared" si="1586"/>
        <v/>
      </c>
      <c r="CH365" s="55" t="str">
        <f t="shared" si="1586"/>
        <v/>
      </c>
      <c r="CI365" s="55" t="str">
        <f t="shared" si="1586"/>
        <v/>
      </c>
      <c r="CJ365" s="55" t="str">
        <f t="shared" si="1586"/>
        <v/>
      </c>
      <c r="CK365" s="55" t="str">
        <f t="shared" si="1586"/>
        <v/>
      </c>
      <c r="CL365" s="55" t="str">
        <f t="shared" si="1586"/>
        <v/>
      </c>
      <c r="CM365" s="55" t="str">
        <f t="shared" si="1586"/>
        <v/>
      </c>
      <c r="CN365" s="55" t="str">
        <f t="shared" si="1586"/>
        <v/>
      </c>
      <c r="CO365" s="55" t="str">
        <f t="shared" si="1586"/>
        <v/>
      </c>
      <c r="CP365" s="56" t="str">
        <f>IFERROR(IF($Y$2="DAILY",DATE(B365,1,1)-WEEKDAY(DATE(B365,1,1))+13*7,DATE(CR365,1,1)-WEEKDAY(DATE(CR365,1,1))+13*7),"")</f>
        <v/>
      </c>
      <c r="CQ365" s="3"/>
      <c r="CR365" s="3" t="str">
        <f>B81</f>
        <v/>
      </c>
    </row>
    <row r="366" spans="1:96" ht="21" customHeight="1" x14ac:dyDescent="0.25">
      <c r="A366" s="48"/>
      <c r="B366" s="61"/>
      <c r="C366" s="57">
        <f t="shared" ref="C366" si="1587">IF($Y$2="DAILY",2,"")</f>
        <v>2</v>
      </c>
      <c r="D366" s="54" t="str">
        <f t="shared" ref="D366:D368" si="1588">IFERROR(IF($Y$2="DAILY",CP365+1,""),"")</f>
        <v/>
      </c>
      <c r="E366" s="55" t="str">
        <f t="shared" ref="E366:BP366" si="1589">IFERROR(IF($Y$2="DAILY",D366+1,""),"")</f>
        <v/>
      </c>
      <c r="F366" s="55" t="str">
        <f t="shared" si="1589"/>
        <v/>
      </c>
      <c r="G366" s="55" t="str">
        <f t="shared" si="1589"/>
        <v/>
      </c>
      <c r="H366" s="55" t="str">
        <f t="shared" si="1589"/>
        <v/>
      </c>
      <c r="I366" s="55" t="str">
        <f t="shared" si="1589"/>
        <v/>
      </c>
      <c r="J366" s="55" t="str">
        <f t="shared" si="1589"/>
        <v/>
      </c>
      <c r="K366" s="55" t="str">
        <f t="shared" si="1589"/>
        <v/>
      </c>
      <c r="L366" s="55" t="str">
        <f t="shared" si="1589"/>
        <v/>
      </c>
      <c r="M366" s="55" t="str">
        <f t="shared" si="1589"/>
        <v/>
      </c>
      <c r="N366" s="55" t="str">
        <f t="shared" si="1589"/>
        <v/>
      </c>
      <c r="O366" s="55" t="str">
        <f t="shared" si="1589"/>
        <v/>
      </c>
      <c r="P366" s="55" t="str">
        <f t="shared" si="1589"/>
        <v/>
      </c>
      <c r="Q366" s="55" t="str">
        <f t="shared" si="1589"/>
        <v/>
      </c>
      <c r="R366" s="55" t="str">
        <f t="shared" si="1589"/>
        <v/>
      </c>
      <c r="S366" s="55" t="str">
        <f t="shared" si="1589"/>
        <v/>
      </c>
      <c r="T366" s="55" t="str">
        <f t="shared" si="1589"/>
        <v/>
      </c>
      <c r="U366" s="55" t="str">
        <f t="shared" si="1589"/>
        <v/>
      </c>
      <c r="V366" s="55" t="str">
        <f t="shared" si="1589"/>
        <v/>
      </c>
      <c r="W366" s="55" t="str">
        <f t="shared" si="1589"/>
        <v/>
      </c>
      <c r="X366" s="55" t="str">
        <f t="shared" si="1589"/>
        <v/>
      </c>
      <c r="Y366" s="55" t="str">
        <f t="shared" si="1589"/>
        <v/>
      </c>
      <c r="Z366" s="55" t="str">
        <f t="shared" si="1589"/>
        <v/>
      </c>
      <c r="AA366" s="55" t="str">
        <f t="shared" si="1589"/>
        <v/>
      </c>
      <c r="AB366" s="55" t="str">
        <f t="shared" si="1589"/>
        <v/>
      </c>
      <c r="AC366" s="55" t="str">
        <f t="shared" si="1589"/>
        <v/>
      </c>
      <c r="AD366" s="55" t="str">
        <f t="shared" si="1589"/>
        <v/>
      </c>
      <c r="AE366" s="55" t="str">
        <f t="shared" si="1589"/>
        <v/>
      </c>
      <c r="AF366" s="55" t="str">
        <f t="shared" si="1589"/>
        <v/>
      </c>
      <c r="AG366" s="55" t="str">
        <f t="shared" si="1589"/>
        <v/>
      </c>
      <c r="AH366" s="55" t="str">
        <f t="shared" si="1589"/>
        <v/>
      </c>
      <c r="AI366" s="55" t="str">
        <f t="shared" si="1589"/>
        <v/>
      </c>
      <c r="AJ366" s="55" t="str">
        <f t="shared" si="1589"/>
        <v/>
      </c>
      <c r="AK366" s="55" t="str">
        <f t="shared" si="1589"/>
        <v/>
      </c>
      <c r="AL366" s="55" t="str">
        <f t="shared" si="1589"/>
        <v/>
      </c>
      <c r="AM366" s="55" t="str">
        <f t="shared" si="1589"/>
        <v/>
      </c>
      <c r="AN366" s="55" t="str">
        <f t="shared" si="1589"/>
        <v/>
      </c>
      <c r="AO366" s="55" t="str">
        <f t="shared" si="1589"/>
        <v/>
      </c>
      <c r="AP366" s="55" t="str">
        <f t="shared" si="1589"/>
        <v/>
      </c>
      <c r="AQ366" s="55" t="str">
        <f t="shared" si="1589"/>
        <v/>
      </c>
      <c r="AR366" s="55" t="str">
        <f t="shared" si="1589"/>
        <v/>
      </c>
      <c r="AS366" s="55" t="str">
        <f t="shared" si="1589"/>
        <v/>
      </c>
      <c r="AT366" s="55" t="str">
        <f t="shared" si="1589"/>
        <v/>
      </c>
      <c r="AU366" s="55" t="str">
        <f t="shared" si="1589"/>
        <v/>
      </c>
      <c r="AV366" s="55" t="str">
        <f t="shared" si="1589"/>
        <v/>
      </c>
      <c r="AW366" s="55" t="str">
        <f t="shared" si="1589"/>
        <v/>
      </c>
      <c r="AX366" s="55" t="str">
        <f t="shared" si="1589"/>
        <v/>
      </c>
      <c r="AY366" s="55" t="str">
        <f t="shared" si="1589"/>
        <v/>
      </c>
      <c r="AZ366" s="55" t="str">
        <f t="shared" si="1589"/>
        <v/>
      </c>
      <c r="BA366" s="55" t="str">
        <f t="shared" si="1589"/>
        <v/>
      </c>
      <c r="BB366" s="55" t="str">
        <f t="shared" si="1589"/>
        <v/>
      </c>
      <c r="BC366" s="55" t="str">
        <f t="shared" si="1589"/>
        <v/>
      </c>
      <c r="BD366" s="55" t="str">
        <f t="shared" si="1589"/>
        <v/>
      </c>
      <c r="BE366" s="55" t="str">
        <f t="shared" si="1589"/>
        <v/>
      </c>
      <c r="BF366" s="55" t="str">
        <f t="shared" si="1589"/>
        <v/>
      </c>
      <c r="BG366" s="55" t="str">
        <f t="shared" si="1589"/>
        <v/>
      </c>
      <c r="BH366" s="55" t="str">
        <f t="shared" si="1589"/>
        <v/>
      </c>
      <c r="BI366" s="55" t="str">
        <f t="shared" si="1589"/>
        <v/>
      </c>
      <c r="BJ366" s="55" t="str">
        <f t="shared" si="1589"/>
        <v/>
      </c>
      <c r="BK366" s="55" t="str">
        <f t="shared" si="1589"/>
        <v/>
      </c>
      <c r="BL366" s="55" t="str">
        <f t="shared" si="1589"/>
        <v/>
      </c>
      <c r="BM366" s="55" t="str">
        <f t="shared" si="1589"/>
        <v/>
      </c>
      <c r="BN366" s="55" t="str">
        <f t="shared" si="1589"/>
        <v/>
      </c>
      <c r="BO366" s="55" t="str">
        <f t="shared" si="1589"/>
        <v/>
      </c>
      <c r="BP366" s="55" t="str">
        <f t="shared" si="1589"/>
        <v/>
      </c>
      <c r="BQ366" s="55" t="str">
        <f t="shared" ref="BQ366:CO366" si="1590">IFERROR(IF($Y$2="DAILY",BP366+1,""),"")</f>
        <v/>
      </c>
      <c r="BR366" s="55" t="str">
        <f t="shared" si="1590"/>
        <v/>
      </c>
      <c r="BS366" s="55" t="str">
        <f t="shared" si="1590"/>
        <v/>
      </c>
      <c r="BT366" s="55" t="str">
        <f t="shared" si="1590"/>
        <v/>
      </c>
      <c r="BU366" s="55" t="str">
        <f t="shared" si="1590"/>
        <v/>
      </c>
      <c r="BV366" s="55" t="str">
        <f t="shared" si="1590"/>
        <v/>
      </c>
      <c r="BW366" s="55" t="str">
        <f t="shared" si="1590"/>
        <v/>
      </c>
      <c r="BX366" s="55" t="str">
        <f t="shared" si="1590"/>
        <v/>
      </c>
      <c r="BY366" s="55" t="str">
        <f t="shared" si="1590"/>
        <v/>
      </c>
      <c r="BZ366" s="55" t="str">
        <f t="shared" si="1590"/>
        <v/>
      </c>
      <c r="CA366" s="55" t="str">
        <f t="shared" si="1590"/>
        <v/>
      </c>
      <c r="CB366" s="55" t="str">
        <f t="shared" si="1590"/>
        <v/>
      </c>
      <c r="CC366" s="55" t="str">
        <f t="shared" si="1590"/>
        <v/>
      </c>
      <c r="CD366" s="55" t="str">
        <f t="shared" si="1590"/>
        <v/>
      </c>
      <c r="CE366" s="55" t="str">
        <f t="shared" si="1590"/>
        <v/>
      </c>
      <c r="CF366" s="55" t="str">
        <f t="shared" si="1590"/>
        <v/>
      </c>
      <c r="CG366" s="55" t="str">
        <f t="shared" si="1590"/>
        <v/>
      </c>
      <c r="CH366" s="55" t="str">
        <f t="shared" si="1590"/>
        <v/>
      </c>
      <c r="CI366" s="55" t="str">
        <f t="shared" si="1590"/>
        <v/>
      </c>
      <c r="CJ366" s="55" t="str">
        <f t="shared" si="1590"/>
        <v/>
      </c>
      <c r="CK366" s="55" t="str">
        <f t="shared" si="1590"/>
        <v/>
      </c>
      <c r="CL366" s="55" t="str">
        <f t="shared" si="1590"/>
        <v/>
      </c>
      <c r="CM366" s="55" t="str">
        <f t="shared" si="1590"/>
        <v/>
      </c>
      <c r="CN366" s="55" t="str">
        <f t="shared" si="1590"/>
        <v/>
      </c>
      <c r="CO366" s="55" t="str">
        <f t="shared" si="1590"/>
        <v/>
      </c>
      <c r="CP366" s="56" t="str">
        <f>IFERROR(IF($Y$2="DAILY",DATE(B365,1,1)-WEEKDAY(DATE(B365,1,1))+26*7,DATE(CR366,1,1)-WEEKDAY(DATE(CR366,1,1))+26*7),"")</f>
        <v/>
      </c>
      <c r="CQ366" s="3"/>
      <c r="CR366" s="3" t="str">
        <f>B81</f>
        <v/>
      </c>
    </row>
    <row r="367" spans="1:96" ht="21" customHeight="1" x14ac:dyDescent="0.25">
      <c r="A367" s="48"/>
      <c r="B367" s="49"/>
      <c r="C367" s="57">
        <f t="shared" ref="C367" si="1591">IF($Y$2="DAILY",3,"")</f>
        <v>3</v>
      </c>
      <c r="D367" s="54" t="str">
        <f t="shared" si="1588"/>
        <v/>
      </c>
      <c r="E367" s="55" t="str">
        <f t="shared" ref="E367:BP367" si="1592">IFERROR(IF($Y$2="DAILY",D367+1,""),"")</f>
        <v/>
      </c>
      <c r="F367" s="55" t="str">
        <f t="shared" si="1592"/>
        <v/>
      </c>
      <c r="G367" s="55" t="str">
        <f t="shared" si="1592"/>
        <v/>
      </c>
      <c r="H367" s="55" t="str">
        <f t="shared" si="1592"/>
        <v/>
      </c>
      <c r="I367" s="55" t="str">
        <f t="shared" si="1592"/>
        <v/>
      </c>
      <c r="J367" s="55" t="str">
        <f t="shared" si="1592"/>
        <v/>
      </c>
      <c r="K367" s="55" t="str">
        <f t="shared" si="1592"/>
        <v/>
      </c>
      <c r="L367" s="55" t="str">
        <f t="shared" si="1592"/>
        <v/>
      </c>
      <c r="M367" s="55" t="str">
        <f t="shared" si="1592"/>
        <v/>
      </c>
      <c r="N367" s="55" t="str">
        <f t="shared" si="1592"/>
        <v/>
      </c>
      <c r="O367" s="55" t="str">
        <f t="shared" si="1592"/>
        <v/>
      </c>
      <c r="P367" s="55" t="str">
        <f t="shared" si="1592"/>
        <v/>
      </c>
      <c r="Q367" s="55" t="str">
        <f t="shared" si="1592"/>
        <v/>
      </c>
      <c r="R367" s="55" t="str">
        <f t="shared" si="1592"/>
        <v/>
      </c>
      <c r="S367" s="55" t="str">
        <f t="shared" si="1592"/>
        <v/>
      </c>
      <c r="T367" s="55" t="str">
        <f t="shared" si="1592"/>
        <v/>
      </c>
      <c r="U367" s="55" t="str">
        <f t="shared" si="1592"/>
        <v/>
      </c>
      <c r="V367" s="55" t="str">
        <f t="shared" si="1592"/>
        <v/>
      </c>
      <c r="W367" s="55" t="str">
        <f t="shared" si="1592"/>
        <v/>
      </c>
      <c r="X367" s="55" t="str">
        <f t="shared" si="1592"/>
        <v/>
      </c>
      <c r="Y367" s="55" t="str">
        <f t="shared" si="1592"/>
        <v/>
      </c>
      <c r="Z367" s="55" t="str">
        <f t="shared" si="1592"/>
        <v/>
      </c>
      <c r="AA367" s="55" t="str">
        <f t="shared" si="1592"/>
        <v/>
      </c>
      <c r="AB367" s="55" t="str">
        <f t="shared" si="1592"/>
        <v/>
      </c>
      <c r="AC367" s="55" t="str">
        <f t="shared" si="1592"/>
        <v/>
      </c>
      <c r="AD367" s="55" t="str">
        <f t="shared" si="1592"/>
        <v/>
      </c>
      <c r="AE367" s="55" t="str">
        <f t="shared" si="1592"/>
        <v/>
      </c>
      <c r="AF367" s="55" t="str">
        <f t="shared" si="1592"/>
        <v/>
      </c>
      <c r="AG367" s="55" t="str">
        <f t="shared" si="1592"/>
        <v/>
      </c>
      <c r="AH367" s="55" t="str">
        <f t="shared" si="1592"/>
        <v/>
      </c>
      <c r="AI367" s="55" t="str">
        <f t="shared" si="1592"/>
        <v/>
      </c>
      <c r="AJ367" s="55" t="str">
        <f t="shared" si="1592"/>
        <v/>
      </c>
      <c r="AK367" s="55" t="str">
        <f t="shared" si="1592"/>
        <v/>
      </c>
      <c r="AL367" s="55" t="str">
        <f t="shared" si="1592"/>
        <v/>
      </c>
      <c r="AM367" s="55" t="str">
        <f t="shared" si="1592"/>
        <v/>
      </c>
      <c r="AN367" s="55" t="str">
        <f t="shared" si="1592"/>
        <v/>
      </c>
      <c r="AO367" s="55" t="str">
        <f t="shared" si="1592"/>
        <v/>
      </c>
      <c r="AP367" s="55" t="str">
        <f t="shared" si="1592"/>
        <v/>
      </c>
      <c r="AQ367" s="55" t="str">
        <f t="shared" si="1592"/>
        <v/>
      </c>
      <c r="AR367" s="55" t="str">
        <f t="shared" si="1592"/>
        <v/>
      </c>
      <c r="AS367" s="55" t="str">
        <f t="shared" si="1592"/>
        <v/>
      </c>
      <c r="AT367" s="55" t="str">
        <f t="shared" si="1592"/>
        <v/>
      </c>
      <c r="AU367" s="55" t="str">
        <f t="shared" si="1592"/>
        <v/>
      </c>
      <c r="AV367" s="55" t="str">
        <f t="shared" si="1592"/>
        <v/>
      </c>
      <c r="AW367" s="55" t="str">
        <f t="shared" si="1592"/>
        <v/>
      </c>
      <c r="AX367" s="55" t="str">
        <f t="shared" si="1592"/>
        <v/>
      </c>
      <c r="AY367" s="55" t="str">
        <f t="shared" si="1592"/>
        <v/>
      </c>
      <c r="AZ367" s="55" t="str">
        <f t="shared" si="1592"/>
        <v/>
      </c>
      <c r="BA367" s="55" t="str">
        <f t="shared" si="1592"/>
        <v/>
      </c>
      <c r="BB367" s="55" t="str">
        <f t="shared" si="1592"/>
        <v/>
      </c>
      <c r="BC367" s="55" t="str">
        <f t="shared" si="1592"/>
        <v/>
      </c>
      <c r="BD367" s="55" t="str">
        <f t="shared" si="1592"/>
        <v/>
      </c>
      <c r="BE367" s="55" t="str">
        <f t="shared" si="1592"/>
        <v/>
      </c>
      <c r="BF367" s="55" t="str">
        <f t="shared" si="1592"/>
        <v/>
      </c>
      <c r="BG367" s="55" t="str">
        <f t="shared" si="1592"/>
        <v/>
      </c>
      <c r="BH367" s="55" t="str">
        <f t="shared" si="1592"/>
        <v/>
      </c>
      <c r="BI367" s="55" t="str">
        <f t="shared" si="1592"/>
        <v/>
      </c>
      <c r="BJ367" s="55" t="str">
        <f t="shared" si="1592"/>
        <v/>
      </c>
      <c r="BK367" s="55" t="str">
        <f t="shared" si="1592"/>
        <v/>
      </c>
      <c r="BL367" s="55" t="str">
        <f t="shared" si="1592"/>
        <v/>
      </c>
      <c r="BM367" s="55" t="str">
        <f t="shared" si="1592"/>
        <v/>
      </c>
      <c r="BN367" s="55" t="str">
        <f t="shared" si="1592"/>
        <v/>
      </c>
      <c r="BO367" s="55" t="str">
        <f t="shared" si="1592"/>
        <v/>
      </c>
      <c r="BP367" s="55" t="str">
        <f t="shared" si="1592"/>
        <v/>
      </c>
      <c r="BQ367" s="55" t="str">
        <f t="shared" ref="BQ367:CO367" si="1593">IFERROR(IF($Y$2="DAILY",BP367+1,""),"")</f>
        <v/>
      </c>
      <c r="BR367" s="55" t="str">
        <f t="shared" si="1593"/>
        <v/>
      </c>
      <c r="BS367" s="55" t="str">
        <f t="shared" si="1593"/>
        <v/>
      </c>
      <c r="BT367" s="55" t="str">
        <f t="shared" si="1593"/>
        <v/>
      </c>
      <c r="BU367" s="55" t="str">
        <f t="shared" si="1593"/>
        <v/>
      </c>
      <c r="BV367" s="55" t="str">
        <f t="shared" si="1593"/>
        <v/>
      </c>
      <c r="BW367" s="55" t="str">
        <f t="shared" si="1593"/>
        <v/>
      </c>
      <c r="BX367" s="55" t="str">
        <f t="shared" si="1593"/>
        <v/>
      </c>
      <c r="BY367" s="55" t="str">
        <f t="shared" si="1593"/>
        <v/>
      </c>
      <c r="BZ367" s="55" t="str">
        <f t="shared" si="1593"/>
        <v/>
      </c>
      <c r="CA367" s="55" t="str">
        <f t="shared" si="1593"/>
        <v/>
      </c>
      <c r="CB367" s="55" t="str">
        <f t="shared" si="1593"/>
        <v/>
      </c>
      <c r="CC367" s="55" t="str">
        <f t="shared" si="1593"/>
        <v/>
      </c>
      <c r="CD367" s="55" t="str">
        <f t="shared" si="1593"/>
        <v/>
      </c>
      <c r="CE367" s="55" t="str">
        <f t="shared" si="1593"/>
        <v/>
      </c>
      <c r="CF367" s="55" t="str">
        <f t="shared" si="1593"/>
        <v/>
      </c>
      <c r="CG367" s="55" t="str">
        <f t="shared" si="1593"/>
        <v/>
      </c>
      <c r="CH367" s="55" t="str">
        <f t="shared" si="1593"/>
        <v/>
      </c>
      <c r="CI367" s="55" t="str">
        <f t="shared" si="1593"/>
        <v/>
      </c>
      <c r="CJ367" s="55" t="str">
        <f t="shared" si="1593"/>
        <v/>
      </c>
      <c r="CK367" s="55" t="str">
        <f t="shared" si="1593"/>
        <v/>
      </c>
      <c r="CL367" s="55" t="str">
        <f t="shared" si="1593"/>
        <v/>
      </c>
      <c r="CM367" s="55" t="str">
        <f t="shared" si="1593"/>
        <v/>
      </c>
      <c r="CN367" s="55" t="str">
        <f t="shared" si="1593"/>
        <v/>
      </c>
      <c r="CO367" s="55" t="str">
        <f t="shared" si="1593"/>
        <v/>
      </c>
      <c r="CP367" s="56" t="str">
        <f>IFERROR(IF($Y$2="DAILY",DATE(B365,1,1)-WEEKDAY(DATE(B365,1,1))+39*7,DATE(CR367,1,1)-WEEKDAY(DATE(CR367,1,1))+39*7),"")</f>
        <v/>
      </c>
      <c r="CQ367" s="3"/>
      <c r="CR367" s="3" t="str">
        <f>B81</f>
        <v/>
      </c>
    </row>
    <row r="368" spans="1:96" ht="21" customHeight="1" x14ac:dyDescent="0.25">
      <c r="A368" s="48"/>
      <c r="B368" s="49"/>
      <c r="C368" s="57">
        <f t="shared" ref="C368" si="1594">IF($Y$2="DAILY",4,"")</f>
        <v>4</v>
      </c>
      <c r="D368" s="54" t="str">
        <f t="shared" si="1588"/>
        <v/>
      </c>
      <c r="E368" s="55" t="str">
        <f t="shared" ref="E368:BP368" si="1595">IFERROR(IF($Y$2="DAILY",D368+1,""),"")</f>
        <v/>
      </c>
      <c r="F368" s="55" t="str">
        <f t="shared" si="1595"/>
        <v/>
      </c>
      <c r="G368" s="55" t="str">
        <f t="shared" si="1595"/>
        <v/>
      </c>
      <c r="H368" s="55" t="str">
        <f t="shared" si="1595"/>
        <v/>
      </c>
      <c r="I368" s="55" t="str">
        <f t="shared" si="1595"/>
        <v/>
      </c>
      <c r="J368" s="55" t="str">
        <f t="shared" si="1595"/>
        <v/>
      </c>
      <c r="K368" s="55" t="str">
        <f t="shared" si="1595"/>
        <v/>
      </c>
      <c r="L368" s="55" t="str">
        <f t="shared" si="1595"/>
        <v/>
      </c>
      <c r="M368" s="55" t="str">
        <f t="shared" si="1595"/>
        <v/>
      </c>
      <c r="N368" s="55" t="str">
        <f t="shared" si="1595"/>
        <v/>
      </c>
      <c r="O368" s="55" t="str">
        <f t="shared" si="1595"/>
        <v/>
      </c>
      <c r="P368" s="55" t="str">
        <f t="shared" si="1595"/>
        <v/>
      </c>
      <c r="Q368" s="55" t="str">
        <f t="shared" si="1595"/>
        <v/>
      </c>
      <c r="R368" s="55" t="str">
        <f t="shared" si="1595"/>
        <v/>
      </c>
      <c r="S368" s="55" t="str">
        <f t="shared" si="1595"/>
        <v/>
      </c>
      <c r="T368" s="55" t="str">
        <f t="shared" si="1595"/>
        <v/>
      </c>
      <c r="U368" s="55" t="str">
        <f t="shared" si="1595"/>
        <v/>
      </c>
      <c r="V368" s="55" t="str">
        <f t="shared" si="1595"/>
        <v/>
      </c>
      <c r="W368" s="55" t="str">
        <f t="shared" si="1595"/>
        <v/>
      </c>
      <c r="X368" s="55" t="str">
        <f t="shared" si="1595"/>
        <v/>
      </c>
      <c r="Y368" s="55" t="str">
        <f t="shared" si="1595"/>
        <v/>
      </c>
      <c r="Z368" s="55" t="str">
        <f t="shared" si="1595"/>
        <v/>
      </c>
      <c r="AA368" s="55" t="str">
        <f t="shared" si="1595"/>
        <v/>
      </c>
      <c r="AB368" s="55" t="str">
        <f t="shared" si="1595"/>
        <v/>
      </c>
      <c r="AC368" s="55" t="str">
        <f t="shared" si="1595"/>
        <v/>
      </c>
      <c r="AD368" s="55" t="str">
        <f t="shared" si="1595"/>
        <v/>
      </c>
      <c r="AE368" s="55" t="str">
        <f t="shared" si="1595"/>
        <v/>
      </c>
      <c r="AF368" s="55" t="str">
        <f t="shared" si="1595"/>
        <v/>
      </c>
      <c r="AG368" s="55" t="str">
        <f t="shared" si="1595"/>
        <v/>
      </c>
      <c r="AH368" s="55" t="str">
        <f t="shared" si="1595"/>
        <v/>
      </c>
      <c r="AI368" s="55" t="str">
        <f t="shared" si="1595"/>
        <v/>
      </c>
      <c r="AJ368" s="55" t="str">
        <f t="shared" si="1595"/>
        <v/>
      </c>
      <c r="AK368" s="55" t="str">
        <f t="shared" si="1595"/>
        <v/>
      </c>
      <c r="AL368" s="55" t="str">
        <f t="shared" si="1595"/>
        <v/>
      </c>
      <c r="AM368" s="55" t="str">
        <f t="shared" si="1595"/>
        <v/>
      </c>
      <c r="AN368" s="55" t="str">
        <f t="shared" si="1595"/>
        <v/>
      </c>
      <c r="AO368" s="55" t="str">
        <f t="shared" si="1595"/>
        <v/>
      </c>
      <c r="AP368" s="55" t="str">
        <f t="shared" si="1595"/>
        <v/>
      </c>
      <c r="AQ368" s="55" t="str">
        <f t="shared" si="1595"/>
        <v/>
      </c>
      <c r="AR368" s="55" t="str">
        <f t="shared" si="1595"/>
        <v/>
      </c>
      <c r="AS368" s="55" t="str">
        <f t="shared" si="1595"/>
        <v/>
      </c>
      <c r="AT368" s="55" t="str">
        <f t="shared" si="1595"/>
        <v/>
      </c>
      <c r="AU368" s="55" t="str">
        <f t="shared" si="1595"/>
        <v/>
      </c>
      <c r="AV368" s="55" t="str">
        <f t="shared" si="1595"/>
        <v/>
      </c>
      <c r="AW368" s="55" t="str">
        <f t="shared" si="1595"/>
        <v/>
      </c>
      <c r="AX368" s="55" t="str">
        <f t="shared" si="1595"/>
        <v/>
      </c>
      <c r="AY368" s="55" t="str">
        <f t="shared" si="1595"/>
        <v/>
      </c>
      <c r="AZ368" s="55" t="str">
        <f t="shared" si="1595"/>
        <v/>
      </c>
      <c r="BA368" s="55" t="str">
        <f t="shared" si="1595"/>
        <v/>
      </c>
      <c r="BB368" s="55" t="str">
        <f t="shared" si="1595"/>
        <v/>
      </c>
      <c r="BC368" s="55" t="str">
        <f t="shared" si="1595"/>
        <v/>
      </c>
      <c r="BD368" s="55" t="str">
        <f t="shared" si="1595"/>
        <v/>
      </c>
      <c r="BE368" s="55" t="str">
        <f t="shared" si="1595"/>
        <v/>
      </c>
      <c r="BF368" s="55" t="str">
        <f t="shared" si="1595"/>
        <v/>
      </c>
      <c r="BG368" s="55" t="str">
        <f t="shared" si="1595"/>
        <v/>
      </c>
      <c r="BH368" s="55" t="str">
        <f t="shared" si="1595"/>
        <v/>
      </c>
      <c r="BI368" s="55" t="str">
        <f t="shared" si="1595"/>
        <v/>
      </c>
      <c r="BJ368" s="55" t="str">
        <f t="shared" si="1595"/>
        <v/>
      </c>
      <c r="BK368" s="55" t="str">
        <f t="shared" si="1595"/>
        <v/>
      </c>
      <c r="BL368" s="55" t="str">
        <f t="shared" si="1595"/>
        <v/>
      </c>
      <c r="BM368" s="55" t="str">
        <f t="shared" si="1595"/>
        <v/>
      </c>
      <c r="BN368" s="55" t="str">
        <f t="shared" si="1595"/>
        <v/>
      </c>
      <c r="BO368" s="55" t="str">
        <f t="shared" si="1595"/>
        <v/>
      </c>
      <c r="BP368" s="55" t="str">
        <f t="shared" si="1595"/>
        <v/>
      </c>
      <c r="BQ368" s="55" t="str">
        <f t="shared" ref="BQ368:CO368" si="1596">IFERROR(IF($Y$2="DAILY",BP368+1,""),"")</f>
        <v/>
      </c>
      <c r="BR368" s="55" t="str">
        <f t="shared" si="1596"/>
        <v/>
      </c>
      <c r="BS368" s="55" t="str">
        <f t="shared" si="1596"/>
        <v/>
      </c>
      <c r="BT368" s="55" t="str">
        <f t="shared" si="1596"/>
        <v/>
      </c>
      <c r="BU368" s="55" t="str">
        <f t="shared" si="1596"/>
        <v/>
      </c>
      <c r="BV368" s="55" t="str">
        <f t="shared" si="1596"/>
        <v/>
      </c>
      <c r="BW368" s="55" t="str">
        <f t="shared" si="1596"/>
        <v/>
      </c>
      <c r="BX368" s="55" t="str">
        <f t="shared" si="1596"/>
        <v/>
      </c>
      <c r="BY368" s="55" t="str">
        <f t="shared" si="1596"/>
        <v/>
      </c>
      <c r="BZ368" s="55" t="str">
        <f t="shared" si="1596"/>
        <v/>
      </c>
      <c r="CA368" s="55" t="str">
        <f t="shared" si="1596"/>
        <v/>
      </c>
      <c r="CB368" s="55" t="str">
        <f t="shared" si="1596"/>
        <v/>
      </c>
      <c r="CC368" s="55" t="str">
        <f t="shared" si="1596"/>
        <v/>
      </c>
      <c r="CD368" s="55" t="str">
        <f t="shared" si="1596"/>
        <v/>
      </c>
      <c r="CE368" s="55" t="str">
        <f t="shared" si="1596"/>
        <v/>
      </c>
      <c r="CF368" s="55" t="str">
        <f t="shared" si="1596"/>
        <v/>
      </c>
      <c r="CG368" s="55" t="str">
        <f t="shared" si="1596"/>
        <v/>
      </c>
      <c r="CH368" s="55" t="str">
        <f t="shared" si="1596"/>
        <v/>
      </c>
      <c r="CI368" s="55" t="str">
        <f t="shared" si="1596"/>
        <v/>
      </c>
      <c r="CJ368" s="55" t="str">
        <f t="shared" si="1596"/>
        <v/>
      </c>
      <c r="CK368" s="55" t="str">
        <f t="shared" si="1596"/>
        <v/>
      </c>
      <c r="CL368" s="55" t="str">
        <f t="shared" si="1596"/>
        <v/>
      </c>
      <c r="CM368" s="55" t="str">
        <f t="shared" si="1596"/>
        <v/>
      </c>
      <c r="CN368" s="55" t="str">
        <f t="shared" si="1596"/>
        <v/>
      </c>
      <c r="CO368" s="55" t="str">
        <f t="shared" si="1596"/>
        <v/>
      </c>
      <c r="CP368" s="56" t="str">
        <f>IFERROR(IF($Y$2="DAILY",DATE(B365,1,1)-WEEKDAY(DATE(B365,1,1))+52*7,DATE(CR368,1,1)-WEEKDAY(DATE(CR368,1,1))+52*7),"")</f>
        <v/>
      </c>
      <c r="CQ368" s="3"/>
      <c r="CR368" s="3" t="str">
        <f>B81</f>
        <v/>
      </c>
    </row>
    <row r="369" spans="1:96" ht="21" customHeight="1" x14ac:dyDescent="0.25">
      <c r="A369" s="48"/>
      <c r="B369" s="49"/>
      <c r="C369" s="58"/>
      <c r="D369" s="54" t="str">
        <f>IFERROR(IF($Y$2="DAILY",IF(AND(MONTH(DATE(B365,2,29))=2,WEEKDAY(DATE(B365,1,1))=7),DATE(B365,12,24),""),""),"")</f>
        <v/>
      </c>
      <c r="E369" s="55" t="str">
        <f>IFERROR(IF($Y$2="DAILY",IF(AND(MONTH(DATE(B365,2,29))=2,WEEKDAY(DATE(B365,1,1))=7),DATE(B365,12,25),""),""),"")</f>
        <v/>
      </c>
      <c r="F369" s="55" t="str">
        <f>IFERROR(IF($Y$2="DAILY",IF(AND(MONTH(DATE(B365,2,29))=2,WEEKDAY(DATE(B365,1,1))=7),DATE(B365,12,26),""),""),"")</f>
        <v/>
      </c>
      <c r="G369" s="55" t="str">
        <f>IFERROR(IF($Y$2="DAILY",IF(AND(MONTH(DATE(B365,2,29))=2,WEEKDAY(DATE(B365,1,1))=7),DATE(B365,12,27),""),""),"")</f>
        <v/>
      </c>
      <c r="H369" s="55" t="str">
        <f>IFERROR(IF($Y$2="DAILY",IF(AND(MONTH(DATE(B365,2,29))=2,WEEKDAY(DATE(B365,1,1))=7),DATE(B365,12,28),""),""),"")</f>
        <v/>
      </c>
      <c r="I369" s="55" t="str">
        <f>IFERROR(IF($Y$2="DAILY",IF(AND(MONTH(DATE(B365,2,29))=2,WEEKDAY(DATE(B365,1,1))=7),DATE(B365,12,29),""),""),"")</f>
        <v/>
      </c>
      <c r="J369" s="55" t="str">
        <f>IFERROR(IF($Y$2="DAILY",IF(AND(MONTH(DATE(B365,2,29))=2,WEEKDAY(DATE(B365,1,1))=7),DATE(B365,12,30),""),""),"")</f>
        <v/>
      </c>
      <c r="K369" s="55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  <c r="BT369" s="62"/>
      <c r="BU369" s="62"/>
      <c r="BV369" s="62"/>
      <c r="BW369" s="62"/>
      <c r="BX369" s="62"/>
      <c r="BY369" s="62"/>
      <c r="BZ369" s="62"/>
      <c r="CA369" s="62"/>
      <c r="CB369" s="62"/>
      <c r="CC369" s="62"/>
      <c r="CD369" s="62"/>
      <c r="CE369" s="62"/>
      <c r="CF369" s="62"/>
      <c r="CG369" s="62"/>
      <c r="CH369" s="62"/>
      <c r="CI369" s="62"/>
      <c r="CJ369" s="62"/>
      <c r="CK369" s="62"/>
      <c r="CL369" s="62"/>
      <c r="CM369" s="62"/>
      <c r="CN369" s="62"/>
      <c r="CO369" s="62"/>
      <c r="CP369" s="56"/>
      <c r="CQ369" s="3"/>
      <c r="CR369" s="3" t="str">
        <f>B81</f>
        <v/>
      </c>
    </row>
    <row r="370" spans="1:96" ht="21" customHeight="1" x14ac:dyDescent="0.25">
      <c r="A370" s="48" t="str">
        <f>IFERROR(IF($Y$2="DAILY","71-72",""),"")</f>
        <v>71-72</v>
      </c>
      <c r="B370" s="49" t="str">
        <f>IFERROR(IF($Y$2="DAILY",$B$10+72,""),"")</f>
        <v/>
      </c>
      <c r="C370" s="57">
        <f t="shared" ref="C370" si="1597">IF($Y$2="DAILY",1,"")</f>
        <v>1</v>
      </c>
      <c r="D370" s="54" t="str">
        <f>IFERROR(IF($Y$2="DAILY",DATE(B370,1,1)-WEEKDAY(DATE(B370,1,1),1)+1,""),"")</f>
        <v/>
      </c>
      <c r="E370" s="55" t="str">
        <f>IFERROR(IF($Y$2="DAILY",DATE(B370,1,1)-WEEKDAY(DATE(B370,1,1),1)+2,""),"")</f>
        <v/>
      </c>
      <c r="F370" s="55" t="str">
        <f>IFERROR(IF($Y$2="DAILY",DATE(B370,1,1)-WEEKDAY(DATE(B370,1,1),1)+3,""),"")</f>
        <v/>
      </c>
      <c r="G370" s="55" t="str">
        <f>IFERROR(IF($Y$2="DAILY",DATE(B370,1,1)-WEEKDAY(DATE(B370,1,1),1)+4,""),"")</f>
        <v/>
      </c>
      <c r="H370" s="55" t="str">
        <f>IFERROR(IF($Y$2="DAILY",DATE(B370,1,1)-WEEKDAY(DATE(B370,1,1),1)+5,""),"")</f>
        <v/>
      </c>
      <c r="I370" s="55" t="str">
        <f>IFERROR(IF($Y$2="DAILY",DATE(B370,1,1)-WEEKDAY(DATE(B370,1,1),1)+6,""),"")</f>
        <v/>
      </c>
      <c r="J370" s="55" t="str">
        <f>IFERROR(IF($Y$2="DAILY",DATE(B370,1,1)-WEEKDAY(DATE(B370,1,1),1)+7,""),"")</f>
        <v/>
      </c>
      <c r="K370" s="55" t="str">
        <f t="shared" ref="K370:BV370" si="1598">IFERROR(IF($Y$2="DAILY",J370+1,""),"")</f>
        <v/>
      </c>
      <c r="L370" s="55" t="str">
        <f t="shared" si="1598"/>
        <v/>
      </c>
      <c r="M370" s="55" t="str">
        <f t="shared" si="1598"/>
        <v/>
      </c>
      <c r="N370" s="55" t="str">
        <f t="shared" si="1598"/>
        <v/>
      </c>
      <c r="O370" s="55" t="str">
        <f t="shared" si="1598"/>
        <v/>
      </c>
      <c r="P370" s="55" t="str">
        <f t="shared" si="1598"/>
        <v/>
      </c>
      <c r="Q370" s="55" t="str">
        <f t="shared" si="1598"/>
        <v/>
      </c>
      <c r="R370" s="55" t="str">
        <f t="shared" si="1598"/>
        <v/>
      </c>
      <c r="S370" s="55" t="str">
        <f t="shared" si="1598"/>
        <v/>
      </c>
      <c r="T370" s="55" t="str">
        <f t="shared" si="1598"/>
        <v/>
      </c>
      <c r="U370" s="55" t="str">
        <f t="shared" si="1598"/>
        <v/>
      </c>
      <c r="V370" s="55" t="str">
        <f t="shared" si="1598"/>
        <v/>
      </c>
      <c r="W370" s="55" t="str">
        <f t="shared" si="1598"/>
        <v/>
      </c>
      <c r="X370" s="55" t="str">
        <f t="shared" si="1598"/>
        <v/>
      </c>
      <c r="Y370" s="55" t="str">
        <f t="shared" si="1598"/>
        <v/>
      </c>
      <c r="Z370" s="55" t="str">
        <f t="shared" si="1598"/>
        <v/>
      </c>
      <c r="AA370" s="55" t="str">
        <f t="shared" si="1598"/>
        <v/>
      </c>
      <c r="AB370" s="55" t="str">
        <f t="shared" si="1598"/>
        <v/>
      </c>
      <c r="AC370" s="55" t="str">
        <f t="shared" si="1598"/>
        <v/>
      </c>
      <c r="AD370" s="55" t="str">
        <f t="shared" si="1598"/>
        <v/>
      </c>
      <c r="AE370" s="55" t="str">
        <f t="shared" si="1598"/>
        <v/>
      </c>
      <c r="AF370" s="55" t="str">
        <f t="shared" si="1598"/>
        <v/>
      </c>
      <c r="AG370" s="55" t="str">
        <f t="shared" si="1598"/>
        <v/>
      </c>
      <c r="AH370" s="55" t="str">
        <f t="shared" si="1598"/>
        <v/>
      </c>
      <c r="AI370" s="55" t="str">
        <f t="shared" si="1598"/>
        <v/>
      </c>
      <c r="AJ370" s="55" t="str">
        <f t="shared" si="1598"/>
        <v/>
      </c>
      <c r="AK370" s="55" t="str">
        <f t="shared" si="1598"/>
        <v/>
      </c>
      <c r="AL370" s="55" t="str">
        <f t="shared" si="1598"/>
        <v/>
      </c>
      <c r="AM370" s="55" t="str">
        <f t="shared" si="1598"/>
        <v/>
      </c>
      <c r="AN370" s="55" t="str">
        <f t="shared" si="1598"/>
        <v/>
      </c>
      <c r="AO370" s="55" t="str">
        <f t="shared" si="1598"/>
        <v/>
      </c>
      <c r="AP370" s="55" t="str">
        <f t="shared" si="1598"/>
        <v/>
      </c>
      <c r="AQ370" s="55" t="str">
        <f t="shared" si="1598"/>
        <v/>
      </c>
      <c r="AR370" s="55" t="str">
        <f t="shared" si="1598"/>
        <v/>
      </c>
      <c r="AS370" s="55" t="str">
        <f t="shared" si="1598"/>
        <v/>
      </c>
      <c r="AT370" s="55" t="str">
        <f t="shared" si="1598"/>
        <v/>
      </c>
      <c r="AU370" s="55" t="str">
        <f t="shared" si="1598"/>
        <v/>
      </c>
      <c r="AV370" s="55" t="str">
        <f t="shared" si="1598"/>
        <v/>
      </c>
      <c r="AW370" s="55" t="str">
        <f t="shared" si="1598"/>
        <v/>
      </c>
      <c r="AX370" s="55" t="str">
        <f t="shared" si="1598"/>
        <v/>
      </c>
      <c r="AY370" s="55" t="str">
        <f t="shared" si="1598"/>
        <v/>
      </c>
      <c r="AZ370" s="55" t="str">
        <f t="shared" si="1598"/>
        <v/>
      </c>
      <c r="BA370" s="55" t="str">
        <f t="shared" si="1598"/>
        <v/>
      </c>
      <c r="BB370" s="55" t="str">
        <f t="shared" si="1598"/>
        <v/>
      </c>
      <c r="BC370" s="55" t="str">
        <f t="shared" si="1598"/>
        <v/>
      </c>
      <c r="BD370" s="55" t="str">
        <f t="shared" si="1598"/>
        <v/>
      </c>
      <c r="BE370" s="55" t="str">
        <f t="shared" si="1598"/>
        <v/>
      </c>
      <c r="BF370" s="55" t="str">
        <f t="shared" si="1598"/>
        <v/>
      </c>
      <c r="BG370" s="55" t="str">
        <f t="shared" si="1598"/>
        <v/>
      </c>
      <c r="BH370" s="55" t="str">
        <f t="shared" si="1598"/>
        <v/>
      </c>
      <c r="BI370" s="55" t="str">
        <f t="shared" si="1598"/>
        <v/>
      </c>
      <c r="BJ370" s="55" t="str">
        <f t="shared" si="1598"/>
        <v/>
      </c>
      <c r="BK370" s="55" t="str">
        <f t="shared" si="1598"/>
        <v/>
      </c>
      <c r="BL370" s="55" t="str">
        <f t="shared" si="1598"/>
        <v/>
      </c>
      <c r="BM370" s="55" t="str">
        <f t="shared" si="1598"/>
        <v/>
      </c>
      <c r="BN370" s="55" t="str">
        <f t="shared" si="1598"/>
        <v/>
      </c>
      <c r="BO370" s="55" t="str">
        <f t="shared" si="1598"/>
        <v/>
      </c>
      <c r="BP370" s="55" t="str">
        <f t="shared" si="1598"/>
        <v/>
      </c>
      <c r="BQ370" s="55" t="str">
        <f t="shared" si="1598"/>
        <v/>
      </c>
      <c r="BR370" s="55" t="str">
        <f t="shared" si="1598"/>
        <v/>
      </c>
      <c r="BS370" s="55" t="str">
        <f t="shared" si="1598"/>
        <v/>
      </c>
      <c r="BT370" s="55" t="str">
        <f t="shared" si="1598"/>
        <v/>
      </c>
      <c r="BU370" s="55" t="str">
        <f t="shared" si="1598"/>
        <v/>
      </c>
      <c r="BV370" s="55" t="str">
        <f t="shared" si="1598"/>
        <v/>
      </c>
      <c r="BW370" s="55" t="str">
        <f t="shared" ref="BW370:CO370" si="1599">IFERROR(IF($Y$2="DAILY",BV370+1,""),"")</f>
        <v/>
      </c>
      <c r="BX370" s="55" t="str">
        <f t="shared" si="1599"/>
        <v/>
      </c>
      <c r="BY370" s="55" t="str">
        <f t="shared" si="1599"/>
        <v/>
      </c>
      <c r="BZ370" s="55" t="str">
        <f t="shared" si="1599"/>
        <v/>
      </c>
      <c r="CA370" s="55" t="str">
        <f t="shared" si="1599"/>
        <v/>
      </c>
      <c r="CB370" s="55" t="str">
        <f t="shared" si="1599"/>
        <v/>
      </c>
      <c r="CC370" s="55" t="str">
        <f t="shared" si="1599"/>
        <v/>
      </c>
      <c r="CD370" s="55" t="str">
        <f t="shared" si="1599"/>
        <v/>
      </c>
      <c r="CE370" s="55" t="str">
        <f t="shared" si="1599"/>
        <v/>
      </c>
      <c r="CF370" s="55" t="str">
        <f t="shared" si="1599"/>
        <v/>
      </c>
      <c r="CG370" s="55" t="str">
        <f t="shared" si="1599"/>
        <v/>
      </c>
      <c r="CH370" s="55" t="str">
        <f t="shared" si="1599"/>
        <v/>
      </c>
      <c r="CI370" s="55" t="str">
        <f t="shared" si="1599"/>
        <v/>
      </c>
      <c r="CJ370" s="55" t="str">
        <f t="shared" si="1599"/>
        <v/>
      </c>
      <c r="CK370" s="55" t="str">
        <f t="shared" si="1599"/>
        <v/>
      </c>
      <c r="CL370" s="55" t="str">
        <f t="shared" si="1599"/>
        <v/>
      </c>
      <c r="CM370" s="55" t="str">
        <f t="shared" si="1599"/>
        <v/>
      </c>
      <c r="CN370" s="55" t="str">
        <f t="shared" si="1599"/>
        <v/>
      </c>
      <c r="CO370" s="55" t="str">
        <f t="shared" si="1599"/>
        <v/>
      </c>
      <c r="CP370" s="56" t="str">
        <f>IFERROR(IF($Y$2="DAILY",DATE(B370,1,1)-WEEKDAY(DATE(B370,1,1))+13*7,DATE(CR370,1,1)-WEEKDAY(DATE(CR370,1,1))+13*7),"")</f>
        <v/>
      </c>
      <c r="CQ370" s="3"/>
      <c r="CR370" s="3" t="str">
        <f>B82</f>
        <v/>
      </c>
    </row>
    <row r="371" spans="1:96" ht="21" customHeight="1" x14ac:dyDescent="0.25">
      <c r="A371" s="48"/>
      <c r="B371" s="61"/>
      <c r="C371" s="57">
        <f t="shared" ref="C371" si="1600">IF($Y$2="DAILY",2,"")</f>
        <v>2</v>
      </c>
      <c r="D371" s="54" t="str">
        <f t="shared" ref="D371:D373" si="1601">IFERROR(IF($Y$2="DAILY",CP370+1,""),"")</f>
        <v/>
      </c>
      <c r="E371" s="55" t="str">
        <f t="shared" ref="E371:BP371" si="1602">IFERROR(IF($Y$2="DAILY",D371+1,""),"")</f>
        <v/>
      </c>
      <c r="F371" s="55" t="str">
        <f t="shared" si="1602"/>
        <v/>
      </c>
      <c r="G371" s="55" t="str">
        <f t="shared" si="1602"/>
        <v/>
      </c>
      <c r="H371" s="55" t="str">
        <f t="shared" si="1602"/>
        <v/>
      </c>
      <c r="I371" s="55" t="str">
        <f t="shared" si="1602"/>
        <v/>
      </c>
      <c r="J371" s="55" t="str">
        <f t="shared" si="1602"/>
        <v/>
      </c>
      <c r="K371" s="55" t="str">
        <f t="shared" si="1602"/>
        <v/>
      </c>
      <c r="L371" s="55" t="str">
        <f t="shared" si="1602"/>
        <v/>
      </c>
      <c r="M371" s="55" t="str">
        <f t="shared" si="1602"/>
        <v/>
      </c>
      <c r="N371" s="55" t="str">
        <f t="shared" si="1602"/>
        <v/>
      </c>
      <c r="O371" s="55" t="str">
        <f t="shared" si="1602"/>
        <v/>
      </c>
      <c r="P371" s="55" t="str">
        <f t="shared" si="1602"/>
        <v/>
      </c>
      <c r="Q371" s="55" t="str">
        <f t="shared" si="1602"/>
        <v/>
      </c>
      <c r="R371" s="55" t="str">
        <f t="shared" si="1602"/>
        <v/>
      </c>
      <c r="S371" s="55" t="str">
        <f t="shared" si="1602"/>
        <v/>
      </c>
      <c r="T371" s="55" t="str">
        <f t="shared" si="1602"/>
        <v/>
      </c>
      <c r="U371" s="55" t="str">
        <f t="shared" si="1602"/>
        <v/>
      </c>
      <c r="V371" s="55" t="str">
        <f t="shared" si="1602"/>
        <v/>
      </c>
      <c r="W371" s="55" t="str">
        <f t="shared" si="1602"/>
        <v/>
      </c>
      <c r="X371" s="55" t="str">
        <f t="shared" si="1602"/>
        <v/>
      </c>
      <c r="Y371" s="55" t="str">
        <f t="shared" si="1602"/>
        <v/>
      </c>
      <c r="Z371" s="55" t="str">
        <f t="shared" si="1602"/>
        <v/>
      </c>
      <c r="AA371" s="55" t="str">
        <f t="shared" si="1602"/>
        <v/>
      </c>
      <c r="AB371" s="55" t="str">
        <f t="shared" si="1602"/>
        <v/>
      </c>
      <c r="AC371" s="55" t="str">
        <f t="shared" si="1602"/>
        <v/>
      </c>
      <c r="AD371" s="55" t="str">
        <f t="shared" si="1602"/>
        <v/>
      </c>
      <c r="AE371" s="55" t="str">
        <f t="shared" si="1602"/>
        <v/>
      </c>
      <c r="AF371" s="55" t="str">
        <f t="shared" si="1602"/>
        <v/>
      </c>
      <c r="AG371" s="55" t="str">
        <f t="shared" si="1602"/>
        <v/>
      </c>
      <c r="AH371" s="55" t="str">
        <f t="shared" si="1602"/>
        <v/>
      </c>
      <c r="AI371" s="55" t="str">
        <f t="shared" si="1602"/>
        <v/>
      </c>
      <c r="AJ371" s="55" t="str">
        <f t="shared" si="1602"/>
        <v/>
      </c>
      <c r="AK371" s="55" t="str">
        <f t="shared" si="1602"/>
        <v/>
      </c>
      <c r="AL371" s="55" t="str">
        <f t="shared" si="1602"/>
        <v/>
      </c>
      <c r="AM371" s="55" t="str">
        <f t="shared" si="1602"/>
        <v/>
      </c>
      <c r="AN371" s="55" t="str">
        <f t="shared" si="1602"/>
        <v/>
      </c>
      <c r="AO371" s="55" t="str">
        <f t="shared" si="1602"/>
        <v/>
      </c>
      <c r="AP371" s="55" t="str">
        <f t="shared" si="1602"/>
        <v/>
      </c>
      <c r="AQ371" s="55" t="str">
        <f t="shared" si="1602"/>
        <v/>
      </c>
      <c r="AR371" s="55" t="str">
        <f t="shared" si="1602"/>
        <v/>
      </c>
      <c r="AS371" s="55" t="str">
        <f t="shared" si="1602"/>
        <v/>
      </c>
      <c r="AT371" s="55" t="str">
        <f t="shared" si="1602"/>
        <v/>
      </c>
      <c r="AU371" s="55" t="str">
        <f t="shared" si="1602"/>
        <v/>
      </c>
      <c r="AV371" s="55" t="str">
        <f t="shared" si="1602"/>
        <v/>
      </c>
      <c r="AW371" s="55" t="str">
        <f t="shared" si="1602"/>
        <v/>
      </c>
      <c r="AX371" s="55" t="str">
        <f t="shared" si="1602"/>
        <v/>
      </c>
      <c r="AY371" s="55" t="str">
        <f t="shared" si="1602"/>
        <v/>
      </c>
      <c r="AZ371" s="55" t="str">
        <f t="shared" si="1602"/>
        <v/>
      </c>
      <c r="BA371" s="55" t="str">
        <f t="shared" si="1602"/>
        <v/>
      </c>
      <c r="BB371" s="55" t="str">
        <f t="shared" si="1602"/>
        <v/>
      </c>
      <c r="BC371" s="55" t="str">
        <f t="shared" si="1602"/>
        <v/>
      </c>
      <c r="BD371" s="55" t="str">
        <f t="shared" si="1602"/>
        <v/>
      </c>
      <c r="BE371" s="55" t="str">
        <f t="shared" si="1602"/>
        <v/>
      </c>
      <c r="BF371" s="55" t="str">
        <f t="shared" si="1602"/>
        <v/>
      </c>
      <c r="BG371" s="55" t="str">
        <f t="shared" si="1602"/>
        <v/>
      </c>
      <c r="BH371" s="55" t="str">
        <f t="shared" si="1602"/>
        <v/>
      </c>
      <c r="BI371" s="55" t="str">
        <f t="shared" si="1602"/>
        <v/>
      </c>
      <c r="BJ371" s="55" t="str">
        <f t="shared" si="1602"/>
        <v/>
      </c>
      <c r="BK371" s="55" t="str">
        <f t="shared" si="1602"/>
        <v/>
      </c>
      <c r="BL371" s="55" t="str">
        <f t="shared" si="1602"/>
        <v/>
      </c>
      <c r="BM371" s="55" t="str">
        <f t="shared" si="1602"/>
        <v/>
      </c>
      <c r="BN371" s="55" t="str">
        <f t="shared" si="1602"/>
        <v/>
      </c>
      <c r="BO371" s="55" t="str">
        <f t="shared" si="1602"/>
        <v/>
      </c>
      <c r="BP371" s="55" t="str">
        <f t="shared" si="1602"/>
        <v/>
      </c>
      <c r="BQ371" s="55" t="str">
        <f t="shared" ref="BQ371:CO371" si="1603">IFERROR(IF($Y$2="DAILY",BP371+1,""),"")</f>
        <v/>
      </c>
      <c r="BR371" s="55" t="str">
        <f t="shared" si="1603"/>
        <v/>
      </c>
      <c r="BS371" s="55" t="str">
        <f t="shared" si="1603"/>
        <v/>
      </c>
      <c r="BT371" s="55" t="str">
        <f t="shared" si="1603"/>
        <v/>
      </c>
      <c r="BU371" s="55" t="str">
        <f t="shared" si="1603"/>
        <v/>
      </c>
      <c r="BV371" s="55" t="str">
        <f t="shared" si="1603"/>
        <v/>
      </c>
      <c r="BW371" s="55" t="str">
        <f t="shared" si="1603"/>
        <v/>
      </c>
      <c r="BX371" s="55" t="str">
        <f t="shared" si="1603"/>
        <v/>
      </c>
      <c r="BY371" s="55" t="str">
        <f t="shared" si="1603"/>
        <v/>
      </c>
      <c r="BZ371" s="55" t="str">
        <f t="shared" si="1603"/>
        <v/>
      </c>
      <c r="CA371" s="55" t="str">
        <f t="shared" si="1603"/>
        <v/>
      </c>
      <c r="CB371" s="55" t="str">
        <f t="shared" si="1603"/>
        <v/>
      </c>
      <c r="CC371" s="55" t="str">
        <f t="shared" si="1603"/>
        <v/>
      </c>
      <c r="CD371" s="55" t="str">
        <f t="shared" si="1603"/>
        <v/>
      </c>
      <c r="CE371" s="55" t="str">
        <f t="shared" si="1603"/>
        <v/>
      </c>
      <c r="CF371" s="55" t="str">
        <f t="shared" si="1603"/>
        <v/>
      </c>
      <c r="CG371" s="55" t="str">
        <f t="shared" si="1603"/>
        <v/>
      </c>
      <c r="CH371" s="55" t="str">
        <f t="shared" si="1603"/>
        <v/>
      </c>
      <c r="CI371" s="55" t="str">
        <f t="shared" si="1603"/>
        <v/>
      </c>
      <c r="CJ371" s="55" t="str">
        <f t="shared" si="1603"/>
        <v/>
      </c>
      <c r="CK371" s="55" t="str">
        <f t="shared" si="1603"/>
        <v/>
      </c>
      <c r="CL371" s="55" t="str">
        <f t="shared" si="1603"/>
        <v/>
      </c>
      <c r="CM371" s="55" t="str">
        <f t="shared" si="1603"/>
        <v/>
      </c>
      <c r="CN371" s="55" t="str">
        <f t="shared" si="1603"/>
        <v/>
      </c>
      <c r="CO371" s="55" t="str">
        <f t="shared" si="1603"/>
        <v/>
      </c>
      <c r="CP371" s="56" t="str">
        <f>IFERROR(IF($Y$2="DAILY",DATE(B370,1,1)-WEEKDAY(DATE(B370,1,1))+26*7,DATE(CR371,1,1)-WEEKDAY(DATE(CR371,1,1))+26*7),"")</f>
        <v/>
      </c>
      <c r="CQ371" s="3"/>
      <c r="CR371" s="3" t="str">
        <f>B82</f>
        <v/>
      </c>
    </row>
    <row r="372" spans="1:96" ht="21" customHeight="1" x14ac:dyDescent="0.25">
      <c r="A372" s="48"/>
      <c r="B372" s="49"/>
      <c r="C372" s="57">
        <f t="shared" ref="C372" si="1604">IF($Y$2="DAILY",3,"")</f>
        <v>3</v>
      </c>
      <c r="D372" s="54" t="str">
        <f t="shared" si="1601"/>
        <v/>
      </c>
      <c r="E372" s="55" t="str">
        <f t="shared" ref="E372:BP372" si="1605">IFERROR(IF($Y$2="DAILY",D372+1,""),"")</f>
        <v/>
      </c>
      <c r="F372" s="55" t="str">
        <f t="shared" si="1605"/>
        <v/>
      </c>
      <c r="G372" s="55" t="str">
        <f t="shared" si="1605"/>
        <v/>
      </c>
      <c r="H372" s="55" t="str">
        <f t="shared" si="1605"/>
        <v/>
      </c>
      <c r="I372" s="55" t="str">
        <f t="shared" si="1605"/>
        <v/>
      </c>
      <c r="J372" s="55" t="str">
        <f t="shared" si="1605"/>
        <v/>
      </c>
      <c r="K372" s="55" t="str">
        <f t="shared" si="1605"/>
        <v/>
      </c>
      <c r="L372" s="55" t="str">
        <f t="shared" si="1605"/>
        <v/>
      </c>
      <c r="M372" s="55" t="str">
        <f t="shared" si="1605"/>
        <v/>
      </c>
      <c r="N372" s="55" t="str">
        <f t="shared" si="1605"/>
        <v/>
      </c>
      <c r="O372" s="55" t="str">
        <f t="shared" si="1605"/>
        <v/>
      </c>
      <c r="P372" s="55" t="str">
        <f t="shared" si="1605"/>
        <v/>
      </c>
      <c r="Q372" s="55" t="str">
        <f t="shared" si="1605"/>
        <v/>
      </c>
      <c r="R372" s="55" t="str">
        <f t="shared" si="1605"/>
        <v/>
      </c>
      <c r="S372" s="55" t="str">
        <f t="shared" si="1605"/>
        <v/>
      </c>
      <c r="T372" s="55" t="str">
        <f t="shared" si="1605"/>
        <v/>
      </c>
      <c r="U372" s="55" t="str">
        <f t="shared" si="1605"/>
        <v/>
      </c>
      <c r="V372" s="55" t="str">
        <f t="shared" si="1605"/>
        <v/>
      </c>
      <c r="W372" s="55" t="str">
        <f t="shared" si="1605"/>
        <v/>
      </c>
      <c r="X372" s="55" t="str">
        <f t="shared" si="1605"/>
        <v/>
      </c>
      <c r="Y372" s="55" t="str">
        <f t="shared" si="1605"/>
        <v/>
      </c>
      <c r="Z372" s="55" t="str">
        <f t="shared" si="1605"/>
        <v/>
      </c>
      <c r="AA372" s="55" t="str">
        <f t="shared" si="1605"/>
        <v/>
      </c>
      <c r="AB372" s="55" t="str">
        <f t="shared" si="1605"/>
        <v/>
      </c>
      <c r="AC372" s="55" t="str">
        <f t="shared" si="1605"/>
        <v/>
      </c>
      <c r="AD372" s="55" t="str">
        <f t="shared" si="1605"/>
        <v/>
      </c>
      <c r="AE372" s="55" t="str">
        <f t="shared" si="1605"/>
        <v/>
      </c>
      <c r="AF372" s="55" t="str">
        <f t="shared" si="1605"/>
        <v/>
      </c>
      <c r="AG372" s="55" t="str">
        <f t="shared" si="1605"/>
        <v/>
      </c>
      <c r="AH372" s="55" t="str">
        <f t="shared" si="1605"/>
        <v/>
      </c>
      <c r="AI372" s="55" t="str">
        <f t="shared" si="1605"/>
        <v/>
      </c>
      <c r="AJ372" s="55" t="str">
        <f t="shared" si="1605"/>
        <v/>
      </c>
      <c r="AK372" s="55" t="str">
        <f t="shared" si="1605"/>
        <v/>
      </c>
      <c r="AL372" s="55" t="str">
        <f t="shared" si="1605"/>
        <v/>
      </c>
      <c r="AM372" s="55" t="str">
        <f t="shared" si="1605"/>
        <v/>
      </c>
      <c r="AN372" s="55" t="str">
        <f t="shared" si="1605"/>
        <v/>
      </c>
      <c r="AO372" s="55" t="str">
        <f t="shared" si="1605"/>
        <v/>
      </c>
      <c r="AP372" s="55" t="str">
        <f t="shared" si="1605"/>
        <v/>
      </c>
      <c r="AQ372" s="55" t="str">
        <f t="shared" si="1605"/>
        <v/>
      </c>
      <c r="AR372" s="55" t="str">
        <f t="shared" si="1605"/>
        <v/>
      </c>
      <c r="AS372" s="55" t="str">
        <f t="shared" si="1605"/>
        <v/>
      </c>
      <c r="AT372" s="55" t="str">
        <f t="shared" si="1605"/>
        <v/>
      </c>
      <c r="AU372" s="55" t="str">
        <f t="shared" si="1605"/>
        <v/>
      </c>
      <c r="AV372" s="55" t="str">
        <f t="shared" si="1605"/>
        <v/>
      </c>
      <c r="AW372" s="55" t="str">
        <f t="shared" si="1605"/>
        <v/>
      </c>
      <c r="AX372" s="55" t="str">
        <f t="shared" si="1605"/>
        <v/>
      </c>
      <c r="AY372" s="55" t="str">
        <f t="shared" si="1605"/>
        <v/>
      </c>
      <c r="AZ372" s="55" t="str">
        <f t="shared" si="1605"/>
        <v/>
      </c>
      <c r="BA372" s="55" t="str">
        <f t="shared" si="1605"/>
        <v/>
      </c>
      <c r="BB372" s="55" t="str">
        <f t="shared" si="1605"/>
        <v/>
      </c>
      <c r="BC372" s="55" t="str">
        <f t="shared" si="1605"/>
        <v/>
      </c>
      <c r="BD372" s="55" t="str">
        <f t="shared" si="1605"/>
        <v/>
      </c>
      <c r="BE372" s="55" t="str">
        <f t="shared" si="1605"/>
        <v/>
      </c>
      <c r="BF372" s="55" t="str">
        <f t="shared" si="1605"/>
        <v/>
      </c>
      <c r="BG372" s="55" t="str">
        <f t="shared" si="1605"/>
        <v/>
      </c>
      <c r="BH372" s="55" t="str">
        <f t="shared" si="1605"/>
        <v/>
      </c>
      <c r="BI372" s="55" t="str">
        <f t="shared" si="1605"/>
        <v/>
      </c>
      <c r="BJ372" s="55" t="str">
        <f t="shared" si="1605"/>
        <v/>
      </c>
      <c r="BK372" s="55" t="str">
        <f t="shared" si="1605"/>
        <v/>
      </c>
      <c r="BL372" s="55" t="str">
        <f t="shared" si="1605"/>
        <v/>
      </c>
      <c r="BM372" s="55" t="str">
        <f t="shared" si="1605"/>
        <v/>
      </c>
      <c r="BN372" s="55" t="str">
        <f t="shared" si="1605"/>
        <v/>
      </c>
      <c r="BO372" s="55" t="str">
        <f t="shared" si="1605"/>
        <v/>
      </c>
      <c r="BP372" s="55" t="str">
        <f t="shared" si="1605"/>
        <v/>
      </c>
      <c r="BQ372" s="55" t="str">
        <f t="shared" ref="BQ372:CO372" si="1606">IFERROR(IF($Y$2="DAILY",BP372+1,""),"")</f>
        <v/>
      </c>
      <c r="BR372" s="55" t="str">
        <f t="shared" si="1606"/>
        <v/>
      </c>
      <c r="BS372" s="55" t="str">
        <f t="shared" si="1606"/>
        <v/>
      </c>
      <c r="BT372" s="55" t="str">
        <f t="shared" si="1606"/>
        <v/>
      </c>
      <c r="BU372" s="55" t="str">
        <f t="shared" si="1606"/>
        <v/>
      </c>
      <c r="BV372" s="55" t="str">
        <f t="shared" si="1606"/>
        <v/>
      </c>
      <c r="BW372" s="55" t="str">
        <f t="shared" si="1606"/>
        <v/>
      </c>
      <c r="BX372" s="55" t="str">
        <f t="shared" si="1606"/>
        <v/>
      </c>
      <c r="BY372" s="55" t="str">
        <f t="shared" si="1606"/>
        <v/>
      </c>
      <c r="BZ372" s="55" t="str">
        <f t="shared" si="1606"/>
        <v/>
      </c>
      <c r="CA372" s="55" t="str">
        <f t="shared" si="1606"/>
        <v/>
      </c>
      <c r="CB372" s="55" t="str">
        <f t="shared" si="1606"/>
        <v/>
      </c>
      <c r="CC372" s="55" t="str">
        <f t="shared" si="1606"/>
        <v/>
      </c>
      <c r="CD372" s="55" t="str">
        <f t="shared" si="1606"/>
        <v/>
      </c>
      <c r="CE372" s="55" t="str">
        <f t="shared" si="1606"/>
        <v/>
      </c>
      <c r="CF372" s="55" t="str">
        <f t="shared" si="1606"/>
        <v/>
      </c>
      <c r="CG372" s="55" t="str">
        <f t="shared" si="1606"/>
        <v/>
      </c>
      <c r="CH372" s="55" t="str">
        <f t="shared" si="1606"/>
        <v/>
      </c>
      <c r="CI372" s="55" t="str">
        <f t="shared" si="1606"/>
        <v/>
      </c>
      <c r="CJ372" s="55" t="str">
        <f t="shared" si="1606"/>
        <v/>
      </c>
      <c r="CK372" s="55" t="str">
        <f t="shared" si="1606"/>
        <v/>
      </c>
      <c r="CL372" s="55" t="str">
        <f t="shared" si="1606"/>
        <v/>
      </c>
      <c r="CM372" s="55" t="str">
        <f t="shared" si="1606"/>
        <v/>
      </c>
      <c r="CN372" s="55" t="str">
        <f t="shared" si="1606"/>
        <v/>
      </c>
      <c r="CO372" s="55" t="str">
        <f t="shared" si="1606"/>
        <v/>
      </c>
      <c r="CP372" s="56" t="str">
        <f>IFERROR(IF($Y$2="DAILY",DATE(B370,1,1)-WEEKDAY(DATE(B370,1,1))+39*7,DATE(CR372,1,1)-WEEKDAY(DATE(CR372,1,1))+39*7),"")</f>
        <v/>
      </c>
      <c r="CQ372" s="3"/>
      <c r="CR372" s="3" t="str">
        <f>B82</f>
        <v/>
      </c>
    </row>
    <row r="373" spans="1:96" ht="21" customHeight="1" x14ac:dyDescent="0.25">
      <c r="A373" s="48"/>
      <c r="B373" s="49"/>
      <c r="C373" s="57">
        <f t="shared" ref="C373" si="1607">IF($Y$2="DAILY",4,"")</f>
        <v>4</v>
      </c>
      <c r="D373" s="54" t="str">
        <f t="shared" si="1601"/>
        <v/>
      </c>
      <c r="E373" s="55" t="str">
        <f t="shared" ref="E373:BP373" si="1608">IFERROR(IF($Y$2="DAILY",D373+1,""),"")</f>
        <v/>
      </c>
      <c r="F373" s="55" t="str">
        <f t="shared" si="1608"/>
        <v/>
      </c>
      <c r="G373" s="55" t="str">
        <f t="shared" si="1608"/>
        <v/>
      </c>
      <c r="H373" s="55" t="str">
        <f t="shared" si="1608"/>
        <v/>
      </c>
      <c r="I373" s="55" t="str">
        <f t="shared" si="1608"/>
        <v/>
      </c>
      <c r="J373" s="55" t="str">
        <f t="shared" si="1608"/>
        <v/>
      </c>
      <c r="K373" s="55" t="str">
        <f t="shared" si="1608"/>
        <v/>
      </c>
      <c r="L373" s="55" t="str">
        <f t="shared" si="1608"/>
        <v/>
      </c>
      <c r="M373" s="55" t="str">
        <f t="shared" si="1608"/>
        <v/>
      </c>
      <c r="N373" s="55" t="str">
        <f t="shared" si="1608"/>
        <v/>
      </c>
      <c r="O373" s="55" t="str">
        <f t="shared" si="1608"/>
        <v/>
      </c>
      <c r="P373" s="55" t="str">
        <f t="shared" si="1608"/>
        <v/>
      </c>
      <c r="Q373" s="55" t="str">
        <f t="shared" si="1608"/>
        <v/>
      </c>
      <c r="R373" s="55" t="str">
        <f t="shared" si="1608"/>
        <v/>
      </c>
      <c r="S373" s="55" t="str">
        <f t="shared" si="1608"/>
        <v/>
      </c>
      <c r="T373" s="55" t="str">
        <f t="shared" si="1608"/>
        <v/>
      </c>
      <c r="U373" s="55" t="str">
        <f t="shared" si="1608"/>
        <v/>
      </c>
      <c r="V373" s="55" t="str">
        <f t="shared" si="1608"/>
        <v/>
      </c>
      <c r="W373" s="55" t="str">
        <f t="shared" si="1608"/>
        <v/>
      </c>
      <c r="X373" s="55" t="str">
        <f t="shared" si="1608"/>
        <v/>
      </c>
      <c r="Y373" s="55" t="str">
        <f t="shared" si="1608"/>
        <v/>
      </c>
      <c r="Z373" s="55" t="str">
        <f t="shared" si="1608"/>
        <v/>
      </c>
      <c r="AA373" s="55" t="str">
        <f t="shared" si="1608"/>
        <v/>
      </c>
      <c r="AB373" s="55" t="str">
        <f t="shared" si="1608"/>
        <v/>
      </c>
      <c r="AC373" s="55" t="str">
        <f t="shared" si="1608"/>
        <v/>
      </c>
      <c r="AD373" s="55" t="str">
        <f t="shared" si="1608"/>
        <v/>
      </c>
      <c r="AE373" s="55" t="str">
        <f t="shared" si="1608"/>
        <v/>
      </c>
      <c r="AF373" s="55" t="str">
        <f t="shared" si="1608"/>
        <v/>
      </c>
      <c r="AG373" s="55" t="str">
        <f t="shared" si="1608"/>
        <v/>
      </c>
      <c r="AH373" s="55" t="str">
        <f t="shared" si="1608"/>
        <v/>
      </c>
      <c r="AI373" s="55" t="str">
        <f t="shared" si="1608"/>
        <v/>
      </c>
      <c r="AJ373" s="55" t="str">
        <f t="shared" si="1608"/>
        <v/>
      </c>
      <c r="AK373" s="55" t="str">
        <f t="shared" si="1608"/>
        <v/>
      </c>
      <c r="AL373" s="55" t="str">
        <f t="shared" si="1608"/>
        <v/>
      </c>
      <c r="AM373" s="55" t="str">
        <f t="shared" si="1608"/>
        <v/>
      </c>
      <c r="AN373" s="55" t="str">
        <f t="shared" si="1608"/>
        <v/>
      </c>
      <c r="AO373" s="55" t="str">
        <f t="shared" si="1608"/>
        <v/>
      </c>
      <c r="AP373" s="55" t="str">
        <f t="shared" si="1608"/>
        <v/>
      </c>
      <c r="AQ373" s="55" t="str">
        <f t="shared" si="1608"/>
        <v/>
      </c>
      <c r="AR373" s="55" t="str">
        <f t="shared" si="1608"/>
        <v/>
      </c>
      <c r="AS373" s="55" t="str">
        <f t="shared" si="1608"/>
        <v/>
      </c>
      <c r="AT373" s="55" t="str">
        <f t="shared" si="1608"/>
        <v/>
      </c>
      <c r="AU373" s="55" t="str">
        <f t="shared" si="1608"/>
        <v/>
      </c>
      <c r="AV373" s="55" t="str">
        <f t="shared" si="1608"/>
        <v/>
      </c>
      <c r="AW373" s="55" t="str">
        <f t="shared" si="1608"/>
        <v/>
      </c>
      <c r="AX373" s="55" t="str">
        <f t="shared" si="1608"/>
        <v/>
      </c>
      <c r="AY373" s="55" t="str">
        <f t="shared" si="1608"/>
        <v/>
      </c>
      <c r="AZ373" s="55" t="str">
        <f t="shared" si="1608"/>
        <v/>
      </c>
      <c r="BA373" s="55" t="str">
        <f t="shared" si="1608"/>
        <v/>
      </c>
      <c r="BB373" s="55" t="str">
        <f t="shared" si="1608"/>
        <v/>
      </c>
      <c r="BC373" s="55" t="str">
        <f t="shared" si="1608"/>
        <v/>
      </c>
      <c r="BD373" s="55" t="str">
        <f t="shared" si="1608"/>
        <v/>
      </c>
      <c r="BE373" s="55" t="str">
        <f t="shared" si="1608"/>
        <v/>
      </c>
      <c r="BF373" s="55" t="str">
        <f t="shared" si="1608"/>
        <v/>
      </c>
      <c r="BG373" s="55" t="str">
        <f t="shared" si="1608"/>
        <v/>
      </c>
      <c r="BH373" s="55" t="str">
        <f t="shared" si="1608"/>
        <v/>
      </c>
      <c r="BI373" s="55" t="str">
        <f t="shared" si="1608"/>
        <v/>
      </c>
      <c r="BJ373" s="55" t="str">
        <f t="shared" si="1608"/>
        <v/>
      </c>
      <c r="BK373" s="55" t="str">
        <f t="shared" si="1608"/>
        <v/>
      </c>
      <c r="BL373" s="55" t="str">
        <f t="shared" si="1608"/>
        <v/>
      </c>
      <c r="BM373" s="55" t="str">
        <f t="shared" si="1608"/>
        <v/>
      </c>
      <c r="BN373" s="55" t="str">
        <f t="shared" si="1608"/>
        <v/>
      </c>
      <c r="BO373" s="55" t="str">
        <f t="shared" si="1608"/>
        <v/>
      </c>
      <c r="BP373" s="55" t="str">
        <f t="shared" si="1608"/>
        <v/>
      </c>
      <c r="BQ373" s="55" t="str">
        <f t="shared" ref="BQ373:CO373" si="1609">IFERROR(IF($Y$2="DAILY",BP373+1,""),"")</f>
        <v/>
      </c>
      <c r="BR373" s="55" t="str">
        <f t="shared" si="1609"/>
        <v/>
      </c>
      <c r="BS373" s="55" t="str">
        <f t="shared" si="1609"/>
        <v/>
      </c>
      <c r="BT373" s="55" t="str">
        <f t="shared" si="1609"/>
        <v/>
      </c>
      <c r="BU373" s="55" t="str">
        <f t="shared" si="1609"/>
        <v/>
      </c>
      <c r="BV373" s="55" t="str">
        <f t="shared" si="1609"/>
        <v/>
      </c>
      <c r="BW373" s="55" t="str">
        <f t="shared" si="1609"/>
        <v/>
      </c>
      <c r="BX373" s="55" t="str">
        <f t="shared" si="1609"/>
        <v/>
      </c>
      <c r="BY373" s="55" t="str">
        <f t="shared" si="1609"/>
        <v/>
      </c>
      <c r="BZ373" s="55" t="str">
        <f t="shared" si="1609"/>
        <v/>
      </c>
      <c r="CA373" s="55" t="str">
        <f t="shared" si="1609"/>
        <v/>
      </c>
      <c r="CB373" s="55" t="str">
        <f t="shared" si="1609"/>
        <v/>
      </c>
      <c r="CC373" s="55" t="str">
        <f t="shared" si="1609"/>
        <v/>
      </c>
      <c r="CD373" s="55" t="str">
        <f t="shared" si="1609"/>
        <v/>
      </c>
      <c r="CE373" s="55" t="str">
        <f t="shared" si="1609"/>
        <v/>
      </c>
      <c r="CF373" s="55" t="str">
        <f t="shared" si="1609"/>
        <v/>
      </c>
      <c r="CG373" s="55" t="str">
        <f t="shared" si="1609"/>
        <v/>
      </c>
      <c r="CH373" s="55" t="str">
        <f t="shared" si="1609"/>
        <v/>
      </c>
      <c r="CI373" s="55" t="str">
        <f t="shared" si="1609"/>
        <v/>
      </c>
      <c r="CJ373" s="55" t="str">
        <f t="shared" si="1609"/>
        <v/>
      </c>
      <c r="CK373" s="55" t="str">
        <f t="shared" si="1609"/>
        <v/>
      </c>
      <c r="CL373" s="55" t="str">
        <f t="shared" si="1609"/>
        <v/>
      </c>
      <c r="CM373" s="55" t="str">
        <f t="shared" si="1609"/>
        <v/>
      </c>
      <c r="CN373" s="55" t="str">
        <f t="shared" si="1609"/>
        <v/>
      </c>
      <c r="CO373" s="55" t="str">
        <f t="shared" si="1609"/>
        <v/>
      </c>
      <c r="CP373" s="56" t="str">
        <f>IFERROR(IF($Y$2="DAILY",DATE(B370,1,1)-WEEKDAY(DATE(B370,1,1))+52*7,DATE(CR373,1,1)-WEEKDAY(DATE(CR373,1,1))+52*7),"")</f>
        <v/>
      </c>
      <c r="CQ373" s="3"/>
      <c r="CR373" s="3" t="str">
        <f>B82</f>
        <v/>
      </c>
    </row>
    <row r="374" spans="1:96" ht="21" customHeight="1" x14ac:dyDescent="0.25">
      <c r="A374" s="48"/>
      <c r="B374" s="49"/>
      <c r="C374" s="58"/>
      <c r="D374" s="54" t="str">
        <f>IFERROR(IF($Y$2="DAILY",IF(AND(MONTH(DATE(B370,2,29))=2,WEEKDAY(DATE(B370,1,1))=7),DATE(B370,12,24),""),""),"")</f>
        <v/>
      </c>
      <c r="E374" s="55" t="str">
        <f>IFERROR(IF($Y$2="DAILY",IF(AND(MONTH(DATE(B370,2,29))=2,WEEKDAY(DATE(B370,1,1))=7),DATE(B370,12,25),""),""),"")</f>
        <v/>
      </c>
      <c r="F374" s="55" t="str">
        <f>IFERROR(IF($Y$2="DAILY",IF(AND(MONTH(DATE(B370,2,29))=2,WEEKDAY(DATE(B370,1,1))=7),DATE(B370,12,26),""),""),"")</f>
        <v/>
      </c>
      <c r="G374" s="55" t="str">
        <f>IFERROR(IF($Y$2="DAILY",IF(AND(MONTH(DATE(B370,2,29))=2,WEEKDAY(DATE(B370,1,1))=7),DATE(B370,12,27),""),""),"")</f>
        <v/>
      </c>
      <c r="H374" s="55" t="str">
        <f>IFERROR(IF($Y$2="DAILY",IF(AND(MONTH(DATE(B370,2,29))=2,WEEKDAY(DATE(B370,1,1))=7),DATE(B370,12,28),""),""),"")</f>
        <v/>
      </c>
      <c r="I374" s="55" t="str">
        <f>IFERROR(IF($Y$2="DAILY",IF(AND(MONTH(DATE(B370,2,29))=2,WEEKDAY(DATE(B370,1,1))=7),DATE(B370,12,29),""),""),"")</f>
        <v/>
      </c>
      <c r="J374" s="55" t="str">
        <f>IFERROR(IF($Y$2="DAILY",IF(AND(MONTH(DATE(B370,2,29))=2,WEEKDAY(DATE(B370,1,1))=7),DATE(B370,12,30),""),""),"")</f>
        <v/>
      </c>
      <c r="K374" s="55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  <c r="BT374" s="62"/>
      <c r="BU374" s="62"/>
      <c r="BV374" s="62"/>
      <c r="BW374" s="62"/>
      <c r="BX374" s="62"/>
      <c r="BY374" s="62"/>
      <c r="BZ374" s="62"/>
      <c r="CA374" s="62"/>
      <c r="CB374" s="62"/>
      <c r="CC374" s="62"/>
      <c r="CD374" s="62"/>
      <c r="CE374" s="62"/>
      <c r="CF374" s="62"/>
      <c r="CG374" s="62"/>
      <c r="CH374" s="62"/>
      <c r="CI374" s="62"/>
      <c r="CJ374" s="62"/>
      <c r="CK374" s="62"/>
      <c r="CL374" s="62"/>
      <c r="CM374" s="62"/>
      <c r="CN374" s="62"/>
      <c r="CO374" s="62"/>
      <c r="CP374" s="56"/>
      <c r="CQ374" s="3"/>
      <c r="CR374" s="3" t="str">
        <f>B82</f>
        <v/>
      </c>
    </row>
    <row r="375" spans="1:96" ht="21" customHeight="1" x14ac:dyDescent="0.25">
      <c r="A375" s="48" t="str">
        <f>IFERROR(IF($Y$2="DAILY","72-73",""),"")</f>
        <v>72-73</v>
      </c>
      <c r="B375" s="49" t="str">
        <f>IFERROR(IF($Y$2="DAILY",$B$10+73,""),"")</f>
        <v/>
      </c>
      <c r="C375" s="57">
        <f t="shared" ref="C375" si="1610">IF($Y$2="DAILY",1,"")</f>
        <v>1</v>
      </c>
      <c r="D375" s="54" t="str">
        <f>IFERROR(IF($Y$2="DAILY",DATE(B375,1,1)-WEEKDAY(DATE(B375,1,1),1)+1,""),"")</f>
        <v/>
      </c>
      <c r="E375" s="55" t="str">
        <f>IFERROR(IF($Y$2="DAILY",DATE(B375,1,1)-WEEKDAY(DATE(B375,1,1),1)+2,""),"")</f>
        <v/>
      </c>
      <c r="F375" s="55" t="str">
        <f>IFERROR(IF($Y$2="DAILY",DATE(B375,1,1)-WEEKDAY(DATE(B375,1,1),1)+3,""),"")</f>
        <v/>
      </c>
      <c r="G375" s="55" t="str">
        <f>IFERROR(IF($Y$2="DAILY",DATE(B375,1,1)-WEEKDAY(DATE(B375,1,1),1)+4,""),"")</f>
        <v/>
      </c>
      <c r="H375" s="55" t="str">
        <f>IFERROR(IF($Y$2="DAILY",DATE(B375,1,1)-WEEKDAY(DATE(B375,1,1),1)+5,""),"")</f>
        <v/>
      </c>
      <c r="I375" s="55" t="str">
        <f>IFERROR(IF($Y$2="DAILY",DATE(B375,1,1)-WEEKDAY(DATE(B375,1,1),1)+6,""),"")</f>
        <v/>
      </c>
      <c r="J375" s="55" t="str">
        <f>IFERROR(IF($Y$2="DAILY",DATE(B375,1,1)-WEEKDAY(DATE(B375,1,1),1)+7,""),"")</f>
        <v/>
      </c>
      <c r="K375" s="55" t="str">
        <f t="shared" ref="K375:BV375" si="1611">IFERROR(IF($Y$2="DAILY",J375+1,""),"")</f>
        <v/>
      </c>
      <c r="L375" s="55" t="str">
        <f t="shared" si="1611"/>
        <v/>
      </c>
      <c r="M375" s="55" t="str">
        <f t="shared" si="1611"/>
        <v/>
      </c>
      <c r="N375" s="55" t="str">
        <f t="shared" si="1611"/>
        <v/>
      </c>
      <c r="O375" s="55" t="str">
        <f t="shared" si="1611"/>
        <v/>
      </c>
      <c r="P375" s="55" t="str">
        <f t="shared" si="1611"/>
        <v/>
      </c>
      <c r="Q375" s="55" t="str">
        <f t="shared" si="1611"/>
        <v/>
      </c>
      <c r="R375" s="55" t="str">
        <f t="shared" si="1611"/>
        <v/>
      </c>
      <c r="S375" s="55" t="str">
        <f t="shared" si="1611"/>
        <v/>
      </c>
      <c r="T375" s="55" t="str">
        <f t="shared" si="1611"/>
        <v/>
      </c>
      <c r="U375" s="55" t="str">
        <f t="shared" si="1611"/>
        <v/>
      </c>
      <c r="V375" s="55" t="str">
        <f t="shared" si="1611"/>
        <v/>
      </c>
      <c r="W375" s="55" t="str">
        <f t="shared" si="1611"/>
        <v/>
      </c>
      <c r="X375" s="55" t="str">
        <f t="shared" si="1611"/>
        <v/>
      </c>
      <c r="Y375" s="55" t="str">
        <f t="shared" si="1611"/>
        <v/>
      </c>
      <c r="Z375" s="55" t="str">
        <f t="shared" si="1611"/>
        <v/>
      </c>
      <c r="AA375" s="55" t="str">
        <f t="shared" si="1611"/>
        <v/>
      </c>
      <c r="AB375" s="55" t="str">
        <f t="shared" si="1611"/>
        <v/>
      </c>
      <c r="AC375" s="55" t="str">
        <f t="shared" si="1611"/>
        <v/>
      </c>
      <c r="AD375" s="55" t="str">
        <f t="shared" si="1611"/>
        <v/>
      </c>
      <c r="AE375" s="55" t="str">
        <f t="shared" si="1611"/>
        <v/>
      </c>
      <c r="AF375" s="55" t="str">
        <f t="shared" si="1611"/>
        <v/>
      </c>
      <c r="AG375" s="55" t="str">
        <f t="shared" si="1611"/>
        <v/>
      </c>
      <c r="AH375" s="55" t="str">
        <f t="shared" si="1611"/>
        <v/>
      </c>
      <c r="AI375" s="55" t="str">
        <f t="shared" si="1611"/>
        <v/>
      </c>
      <c r="AJ375" s="55" t="str">
        <f t="shared" si="1611"/>
        <v/>
      </c>
      <c r="AK375" s="55" t="str">
        <f t="shared" si="1611"/>
        <v/>
      </c>
      <c r="AL375" s="55" t="str">
        <f t="shared" si="1611"/>
        <v/>
      </c>
      <c r="AM375" s="55" t="str">
        <f t="shared" si="1611"/>
        <v/>
      </c>
      <c r="AN375" s="55" t="str">
        <f t="shared" si="1611"/>
        <v/>
      </c>
      <c r="AO375" s="55" t="str">
        <f t="shared" si="1611"/>
        <v/>
      </c>
      <c r="AP375" s="55" t="str">
        <f t="shared" si="1611"/>
        <v/>
      </c>
      <c r="AQ375" s="55" t="str">
        <f t="shared" si="1611"/>
        <v/>
      </c>
      <c r="AR375" s="55" t="str">
        <f t="shared" si="1611"/>
        <v/>
      </c>
      <c r="AS375" s="55" t="str">
        <f t="shared" si="1611"/>
        <v/>
      </c>
      <c r="AT375" s="55" t="str">
        <f t="shared" si="1611"/>
        <v/>
      </c>
      <c r="AU375" s="55" t="str">
        <f t="shared" si="1611"/>
        <v/>
      </c>
      <c r="AV375" s="55" t="str">
        <f t="shared" si="1611"/>
        <v/>
      </c>
      <c r="AW375" s="55" t="str">
        <f t="shared" si="1611"/>
        <v/>
      </c>
      <c r="AX375" s="55" t="str">
        <f t="shared" si="1611"/>
        <v/>
      </c>
      <c r="AY375" s="55" t="str">
        <f t="shared" si="1611"/>
        <v/>
      </c>
      <c r="AZ375" s="55" t="str">
        <f t="shared" si="1611"/>
        <v/>
      </c>
      <c r="BA375" s="55" t="str">
        <f t="shared" si="1611"/>
        <v/>
      </c>
      <c r="BB375" s="55" t="str">
        <f t="shared" si="1611"/>
        <v/>
      </c>
      <c r="BC375" s="55" t="str">
        <f t="shared" si="1611"/>
        <v/>
      </c>
      <c r="BD375" s="55" t="str">
        <f t="shared" si="1611"/>
        <v/>
      </c>
      <c r="BE375" s="55" t="str">
        <f t="shared" si="1611"/>
        <v/>
      </c>
      <c r="BF375" s="55" t="str">
        <f t="shared" si="1611"/>
        <v/>
      </c>
      <c r="BG375" s="55" t="str">
        <f t="shared" si="1611"/>
        <v/>
      </c>
      <c r="BH375" s="55" t="str">
        <f t="shared" si="1611"/>
        <v/>
      </c>
      <c r="BI375" s="55" t="str">
        <f t="shared" si="1611"/>
        <v/>
      </c>
      <c r="BJ375" s="55" t="str">
        <f t="shared" si="1611"/>
        <v/>
      </c>
      <c r="BK375" s="55" t="str">
        <f t="shared" si="1611"/>
        <v/>
      </c>
      <c r="BL375" s="55" t="str">
        <f t="shared" si="1611"/>
        <v/>
      </c>
      <c r="BM375" s="55" t="str">
        <f t="shared" si="1611"/>
        <v/>
      </c>
      <c r="BN375" s="55" t="str">
        <f t="shared" si="1611"/>
        <v/>
      </c>
      <c r="BO375" s="55" t="str">
        <f t="shared" si="1611"/>
        <v/>
      </c>
      <c r="BP375" s="55" t="str">
        <f t="shared" si="1611"/>
        <v/>
      </c>
      <c r="BQ375" s="55" t="str">
        <f t="shared" si="1611"/>
        <v/>
      </c>
      <c r="BR375" s="55" t="str">
        <f t="shared" si="1611"/>
        <v/>
      </c>
      <c r="BS375" s="55" t="str">
        <f t="shared" si="1611"/>
        <v/>
      </c>
      <c r="BT375" s="55" t="str">
        <f t="shared" si="1611"/>
        <v/>
      </c>
      <c r="BU375" s="55" t="str">
        <f t="shared" si="1611"/>
        <v/>
      </c>
      <c r="BV375" s="55" t="str">
        <f t="shared" si="1611"/>
        <v/>
      </c>
      <c r="BW375" s="55" t="str">
        <f t="shared" ref="BW375:CO375" si="1612">IFERROR(IF($Y$2="DAILY",BV375+1,""),"")</f>
        <v/>
      </c>
      <c r="BX375" s="55" t="str">
        <f t="shared" si="1612"/>
        <v/>
      </c>
      <c r="BY375" s="55" t="str">
        <f t="shared" si="1612"/>
        <v/>
      </c>
      <c r="BZ375" s="55" t="str">
        <f t="shared" si="1612"/>
        <v/>
      </c>
      <c r="CA375" s="55" t="str">
        <f t="shared" si="1612"/>
        <v/>
      </c>
      <c r="CB375" s="55" t="str">
        <f t="shared" si="1612"/>
        <v/>
      </c>
      <c r="CC375" s="55" t="str">
        <f t="shared" si="1612"/>
        <v/>
      </c>
      <c r="CD375" s="55" t="str">
        <f t="shared" si="1612"/>
        <v/>
      </c>
      <c r="CE375" s="55" t="str">
        <f t="shared" si="1612"/>
        <v/>
      </c>
      <c r="CF375" s="55" t="str">
        <f t="shared" si="1612"/>
        <v/>
      </c>
      <c r="CG375" s="55" t="str">
        <f t="shared" si="1612"/>
        <v/>
      </c>
      <c r="CH375" s="55" t="str">
        <f t="shared" si="1612"/>
        <v/>
      </c>
      <c r="CI375" s="55" t="str">
        <f t="shared" si="1612"/>
        <v/>
      </c>
      <c r="CJ375" s="55" t="str">
        <f t="shared" si="1612"/>
        <v/>
      </c>
      <c r="CK375" s="55" t="str">
        <f t="shared" si="1612"/>
        <v/>
      </c>
      <c r="CL375" s="55" t="str">
        <f t="shared" si="1612"/>
        <v/>
      </c>
      <c r="CM375" s="55" t="str">
        <f t="shared" si="1612"/>
        <v/>
      </c>
      <c r="CN375" s="55" t="str">
        <f t="shared" si="1612"/>
        <v/>
      </c>
      <c r="CO375" s="55" t="str">
        <f t="shared" si="1612"/>
        <v/>
      </c>
      <c r="CP375" s="56" t="str">
        <f>IFERROR(IF($Y$2="DAILY",DATE(B375,1,1)-WEEKDAY(DATE(B375,1,1))+13*7,DATE(CR375,1,1)-WEEKDAY(DATE(CR375,1,1))+13*7),"")</f>
        <v/>
      </c>
      <c r="CQ375" s="3"/>
      <c r="CR375" s="3" t="str">
        <f>B83</f>
        <v/>
      </c>
    </row>
    <row r="376" spans="1:96" ht="21" customHeight="1" x14ac:dyDescent="0.25">
      <c r="A376" s="48"/>
      <c r="B376" s="61"/>
      <c r="C376" s="57">
        <f t="shared" ref="C376" si="1613">IF($Y$2="DAILY",2,"")</f>
        <v>2</v>
      </c>
      <c r="D376" s="54" t="str">
        <f t="shared" ref="D376:D378" si="1614">IFERROR(IF($Y$2="DAILY",CP375+1,""),"")</f>
        <v/>
      </c>
      <c r="E376" s="55" t="str">
        <f t="shared" ref="E376:BP376" si="1615">IFERROR(IF($Y$2="DAILY",D376+1,""),"")</f>
        <v/>
      </c>
      <c r="F376" s="55" t="str">
        <f t="shared" si="1615"/>
        <v/>
      </c>
      <c r="G376" s="55" t="str">
        <f t="shared" si="1615"/>
        <v/>
      </c>
      <c r="H376" s="55" t="str">
        <f t="shared" si="1615"/>
        <v/>
      </c>
      <c r="I376" s="55" t="str">
        <f t="shared" si="1615"/>
        <v/>
      </c>
      <c r="J376" s="55" t="str">
        <f t="shared" si="1615"/>
        <v/>
      </c>
      <c r="K376" s="55" t="str">
        <f t="shared" si="1615"/>
        <v/>
      </c>
      <c r="L376" s="55" t="str">
        <f t="shared" si="1615"/>
        <v/>
      </c>
      <c r="M376" s="55" t="str">
        <f t="shared" si="1615"/>
        <v/>
      </c>
      <c r="N376" s="55" t="str">
        <f t="shared" si="1615"/>
        <v/>
      </c>
      <c r="O376" s="55" t="str">
        <f t="shared" si="1615"/>
        <v/>
      </c>
      <c r="P376" s="55" t="str">
        <f t="shared" si="1615"/>
        <v/>
      </c>
      <c r="Q376" s="55" t="str">
        <f t="shared" si="1615"/>
        <v/>
      </c>
      <c r="R376" s="55" t="str">
        <f t="shared" si="1615"/>
        <v/>
      </c>
      <c r="S376" s="55" t="str">
        <f t="shared" si="1615"/>
        <v/>
      </c>
      <c r="T376" s="55" t="str">
        <f t="shared" si="1615"/>
        <v/>
      </c>
      <c r="U376" s="55" t="str">
        <f t="shared" si="1615"/>
        <v/>
      </c>
      <c r="V376" s="55" t="str">
        <f t="shared" si="1615"/>
        <v/>
      </c>
      <c r="W376" s="55" t="str">
        <f t="shared" si="1615"/>
        <v/>
      </c>
      <c r="X376" s="55" t="str">
        <f t="shared" si="1615"/>
        <v/>
      </c>
      <c r="Y376" s="55" t="str">
        <f t="shared" si="1615"/>
        <v/>
      </c>
      <c r="Z376" s="55" t="str">
        <f t="shared" si="1615"/>
        <v/>
      </c>
      <c r="AA376" s="55" t="str">
        <f t="shared" si="1615"/>
        <v/>
      </c>
      <c r="AB376" s="55" t="str">
        <f t="shared" si="1615"/>
        <v/>
      </c>
      <c r="AC376" s="55" t="str">
        <f t="shared" si="1615"/>
        <v/>
      </c>
      <c r="AD376" s="55" t="str">
        <f t="shared" si="1615"/>
        <v/>
      </c>
      <c r="AE376" s="55" t="str">
        <f t="shared" si="1615"/>
        <v/>
      </c>
      <c r="AF376" s="55" t="str">
        <f t="shared" si="1615"/>
        <v/>
      </c>
      <c r="AG376" s="55" t="str">
        <f t="shared" si="1615"/>
        <v/>
      </c>
      <c r="AH376" s="55" t="str">
        <f t="shared" si="1615"/>
        <v/>
      </c>
      <c r="AI376" s="55" t="str">
        <f t="shared" si="1615"/>
        <v/>
      </c>
      <c r="AJ376" s="55" t="str">
        <f t="shared" si="1615"/>
        <v/>
      </c>
      <c r="AK376" s="55" t="str">
        <f t="shared" si="1615"/>
        <v/>
      </c>
      <c r="AL376" s="55" t="str">
        <f t="shared" si="1615"/>
        <v/>
      </c>
      <c r="AM376" s="55" t="str">
        <f t="shared" si="1615"/>
        <v/>
      </c>
      <c r="AN376" s="55" t="str">
        <f t="shared" si="1615"/>
        <v/>
      </c>
      <c r="AO376" s="55" t="str">
        <f t="shared" si="1615"/>
        <v/>
      </c>
      <c r="AP376" s="55" t="str">
        <f t="shared" si="1615"/>
        <v/>
      </c>
      <c r="AQ376" s="55" t="str">
        <f t="shared" si="1615"/>
        <v/>
      </c>
      <c r="AR376" s="55" t="str">
        <f t="shared" si="1615"/>
        <v/>
      </c>
      <c r="AS376" s="55" t="str">
        <f t="shared" si="1615"/>
        <v/>
      </c>
      <c r="AT376" s="55" t="str">
        <f t="shared" si="1615"/>
        <v/>
      </c>
      <c r="AU376" s="55" t="str">
        <f t="shared" si="1615"/>
        <v/>
      </c>
      <c r="AV376" s="55" t="str">
        <f t="shared" si="1615"/>
        <v/>
      </c>
      <c r="AW376" s="55" t="str">
        <f t="shared" si="1615"/>
        <v/>
      </c>
      <c r="AX376" s="55" t="str">
        <f t="shared" si="1615"/>
        <v/>
      </c>
      <c r="AY376" s="55" t="str">
        <f t="shared" si="1615"/>
        <v/>
      </c>
      <c r="AZ376" s="55" t="str">
        <f t="shared" si="1615"/>
        <v/>
      </c>
      <c r="BA376" s="55" t="str">
        <f t="shared" si="1615"/>
        <v/>
      </c>
      <c r="BB376" s="55" t="str">
        <f t="shared" si="1615"/>
        <v/>
      </c>
      <c r="BC376" s="55" t="str">
        <f t="shared" si="1615"/>
        <v/>
      </c>
      <c r="BD376" s="55" t="str">
        <f t="shared" si="1615"/>
        <v/>
      </c>
      <c r="BE376" s="55" t="str">
        <f t="shared" si="1615"/>
        <v/>
      </c>
      <c r="BF376" s="55" t="str">
        <f t="shared" si="1615"/>
        <v/>
      </c>
      <c r="BG376" s="55" t="str">
        <f t="shared" si="1615"/>
        <v/>
      </c>
      <c r="BH376" s="55" t="str">
        <f t="shared" si="1615"/>
        <v/>
      </c>
      <c r="BI376" s="55" t="str">
        <f t="shared" si="1615"/>
        <v/>
      </c>
      <c r="BJ376" s="55" t="str">
        <f t="shared" si="1615"/>
        <v/>
      </c>
      <c r="BK376" s="55" t="str">
        <f t="shared" si="1615"/>
        <v/>
      </c>
      <c r="BL376" s="55" t="str">
        <f t="shared" si="1615"/>
        <v/>
      </c>
      <c r="BM376" s="55" t="str">
        <f t="shared" si="1615"/>
        <v/>
      </c>
      <c r="BN376" s="55" t="str">
        <f t="shared" si="1615"/>
        <v/>
      </c>
      <c r="BO376" s="55" t="str">
        <f t="shared" si="1615"/>
        <v/>
      </c>
      <c r="BP376" s="55" t="str">
        <f t="shared" si="1615"/>
        <v/>
      </c>
      <c r="BQ376" s="55" t="str">
        <f t="shared" ref="BQ376:CO376" si="1616">IFERROR(IF($Y$2="DAILY",BP376+1,""),"")</f>
        <v/>
      </c>
      <c r="BR376" s="55" t="str">
        <f t="shared" si="1616"/>
        <v/>
      </c>
      <c r="BS376" s="55" t="str">
        <f t="shared" si="1616"/>
        <v/>
      </c>
      <c r="BT376" s="55" t="str">
        <f t="shared" si="1616"/>
        <v/>
      </c>
      <c r="BU376" s="55" t="str">
        <f t="shared" si="1616"/>
        <v/>
      </c>
      <c r="BV376" s="55" t="str">
        <f t="shared" si="1616"/>
        <v/>
      </c>
      <c r="BW376" s="55" t="str">
        <f t="shared" si="1616"/>
        <v/>
      </c>
      <c r="BX376" s="55" t="str">
        <f t="shared" si="1616"/>
        <v/>
      </c>
      <c r="BY376" s="55" t="str">
        <f t="shared" si="1616"/>
        <v/>
      </c>
      <c r="BZ376" s="55" t="str">
        <f t="shared" si="1616"/>
        <v/>
      </c>
      <c r="CA376" s="55" t="str">
        <f t="shared" si="1616"/>
        <v/>
      </c>
      <c r="CB376" s="55" t="str">
        <f t="shared" si="1616"/>
        <v/>
      </c>
      <c r="CC376" s="55" t="str">
        <f t="shared" si="1616"/>
        <v/>
      </c>
      <c r="CD376" s="55" t="str">
        <f t="shared" si="1616"/>
        <v/>
      </c>
      <c r="CE376" s="55" t="str">
        <f t="shared" si="1616"/>
        <v/>
      </c>
      <c r="CF376" s="55" t="str">
        <f t="shared" si="1616"/>
        <v/>
      </c>
      <c r="CG376" s="55" t="str">
        <f t="shared" si="1616"/>
        <v/>
      </c>
      <c r="CH376" s="55" t="str">
        <f t="shared" si="1616"/>
        <v/>
      </c>
      <c r="CI376" s="55" t="str">
        <f t="shared" si="1616"/>
        <v/>
      </c>
      <c r="CJ376" s="55" t="str">
        <f t="shared" si="1616"/>
        <v/>
      </c>
      <c r="CK376" s="55" t="str">
        <f t="shared" si="1616"/>
        <v/>
      </c>
      <c r="CL376" s="55" t="str">
        <f t="shared" si="1616"/>
        <v/>
      </c>
      <c r="CM376" s="55" t="str">
        <f t="shared" si="1616"/>
        <v/>
      </c>
      <c r="CN376" s="55" t="str">
        <f t="shared" si="1616"/>
        <v/>
      </c>
      <c r="CO376" s="55" t="str">
        <f t="shared" si="1616"/>
        <v/>
      </c>
      <c r="CP376" s="56" t="str">
        <f>IFERROR(IF($Y$2="DAILY",DATE(B375,1,1)-WEEKDAY(DATE(B375,1,1))+26*7,DATE(CR376,1,1)-WEEKDAY(DATE(CR376,1,1))+26*7),"")</f>
        <v/>
      </c>
      <c r="CQ376" s="3"/>
      <c r="CR376" s="3" t="str">
        <f>B83</f>
        <v/>
      </c>
    </row>
    <row r="377" spans="1:96" ht="21" customHeight="1" x14ac:dyDescent="0.25">
      <c r="A377" s="48"/>
      <c r="B377" s="49"/>
      <c r="C377" s="57">
        <f t="shared" ref="C377" si="1617">IF($Y$2="DAILY",3,"")</f>
        <v>3</v>
      </c>
      <c r="D377" s="54" t="str">
        <f t="shared" si="1614"/>
        <v/>
      </c>
      <c r="E377" s="55" t="str">
        <f t="shared" ref="E377:BP377" si="1618">IFERROR(IF($Y$2="DAILY",D377+1,""),"")</f>
        <v/>
      </c>
      <c r="F377" s="55" t="str">
        <f t="shared" si="1618"/>
        <v/>
      </c>
      <c r="G377" s="55" t="str">
        <f t="shared" si="1618"/>
        <v/>
      </c>
      <c r="H377" s="55" t="str">
        <f t="shared" si="1618"/>
        <v/>
      </c>
      <c r="I377" s="55" t="str">
        <f t="shared" si="1618"/>
        <v/>
      </c>
      <c r="J377" s="55" t="str">
        <f t="shared" si="1618"/>
        <v/>
      </c>
      <c r="K377" s="55" t="str">
        <f t="shared" si="1618"/>
        <v/>
      </c>
      <c r="L377" s="55" t="str">
        <f t="shared" si="1618"/>
        <v/>
      </c>
      <c r="M377" s="55" t="str">
        <f t="shared" si="1618"/>
        <v/>
      </c>
      <c r="N377" s="55" t="str">
        <f t="shared" si="1618"/>
        <v/>
      </c>
      <c r="O377" s="55" t="str">
        <f t="shared" si="1618"/>
        <v/>
      </c>
      <c r="P377" s="55" t="str">
        <f t="shared" si="1618"/>
        <v/>
      </c>
      <c r="Q377" s="55" t="str">
        <f t="shared" si="1618"/>
        <v/>
      </c>
      <c r="R377" s="55" t="str">
        <f t="shared" si="1618"/>
        <v/>
      </c>
      <c r="S377" s="55" t="str">
        <f t="shared" si="1618"/>
        <v/>
      </c>
      <c r="T377" s="55" t="str">
        <f t="shared" si="1618"/>
        <v/>
      </c>
      <c r="U377" s="55" t="str">
        <f t="shared" si="1618"/>
        <v/>
      </c>
      <c r="V377" s="55" t="str">
        <f t="shared" si="1618"/>
        <v/>
      </c>
      <c r="W377" s="55" t="str">
        <f t="shared" si="1618"/>
        <v/>
      </c>
      <c r="X377" s="55" t="str">
        <f t="shared" si="1618"/>
        <v/>
      </c>
      <c r="Y377" s="55" t="str">
        <f t="shared" si="1618"/>
        <v/>
      </c>
      <c r="Z377" s="55" t="str">
        <f t="shared" si="1618"/>
        <v/>
      </c>
      <c r="AA377" s="55" t="str">
        <f t="shared" si="1618"/>
        <v/>
      </c>
      <c r="AB377" s="55" t="str">
        <f t="shared" si="1618"/>
        <v/>
      </c>
      <c r="AC377" s="55" t="str">
        <f t="shared" si="1618"/>
        <v/>
      </c>
      <c r="AD377" s="55" t="str">
        <f t="shared" si="1618"/>
        <v/>
      </c>
      <c r="AE377" s="55" t="str">
        <f t="shared" si="1618"/>
        <v/>
      </c>
      <c r="AF377" s="55" t="str">
        <f t="shared" si="1618"/>
        <v/>
      </c>
      <c r="AG377" s="55" t="str">
        <f t="shared" si="1618"/>
        <v/>
      </c>
      <c r="AH377" s="55" t="str">
        <f t="shared" si="1618"/>
        <v/>
      </c>
      <c r="AI377" s="55" t="str">
        <f t="shared" si="1618"/>
        <v/>
      </c>
      <c r="AJ377" s="55" t="str">
        <f t="shared" si="1618"/>
        <v/>
      </c>
      <c r="AK377" s="55" t="str">
        <f t="shared" si="1618"/>
        <v/>
      </c>
      <c r="AL377" s="55" t="str">
        <f t="shared" si="1618"/>
        <v/>
      </c>
      <c r="AM377" s="55" t="str">
        <f t="shared" si="1618"/>
        <v/>
      </c>
      <c r="AN377" s="55" t="str">
        <f t="shared" si="1618"/>
        <v/>
      </c>
      <c r="AO377" s="55" t="str">
        <f t="shared" si="1618"/>
        <v/>
      </c>
      <c r="AP377" s="55" t="str">
        <f t="shared" si="1618"/>
        <v/>
      </c>
      <c r="AQ377" s="55" t="str">
        <f t="shared" si="1618"/>
        <v/>
      </c>
      <c r="AR377" s="55" t="str">
        <f t="shared" si="1618"/>
        <v/>
      </c>
      <c r="AS377" s="55" t="str">
        <f t="shared" si="1618"/>
        <v/>
      </c>
      <c r="AT377" s="55" t="str">
        <f t="shared" si="1618"/>
        <v/>
      </c>
      <c r="AU377" s="55" t="str">
        <f t="shared" si="1618"/>
        <v/>
      </c>
      <c r="AV377" s="55" t="str">
        <f t="shared" si="1618"/>
        <v/>
      </c>
      <c r="AW377" s="55" t="str">
        <f t="shared" si="1618"/>
        <v/>
      </c>
      <c r="AX377" s="55" t="str">
        <f t="shared" si="1618"/>
        <v/>
      </c>
      <c r="AY377" s="55" t="str">
        <f t="shared" si="1618"/>
        <v/>
      </c>
      <c r="AZ377" s="55" t="str">
        <f t="shared" si="1618"/>
        <v/>
      </c>
      <c r="BA377" s="55" t="str">
        <f t="shared" si="1618"/>
        <v/>
      </c>
      <c r="BB377" s="55" t="str">
        <f t="shared" si="1618"/>
        <v/>
      </c>
      <c r="BC377" s="55" t="str">
        <f t="shared" si="1618"/>
        <v/>
      </c>
      <c r="BD377" s="55" t="str">
        <f t="shared" si="1618"/>
        <v/>
      </c>
      <c r="BE377" s="55" t="str">
        <f t="shared" si="1618"/>
        <v/>
      </c>
      <c r="BF377" s="55" t="str">
        <f t="shared" si="1618"/>
        <v/>
      </c>
      <c r="BG377" s="55" t="str">
        <f t="shared" si="1618"/>
        <v/>
      </c>
      <c r="BH377" s="55" t="str">
        <f t="shared" si="1618"/>
        <v/>
      </c>
      <c r="BI377" s="55" t="str">
        <f t="shared" si="1618"/>
        <v/>
      </c>
      <c r="BJ377" s="55" t="str">
        <f t="shared" si="1618"/>
        <v/>
      </c>
      <c r="BK377" s="55" t="str">
        <f t="shared" si="1618"/>
        <v/>
      </c>
      <c r="BL377" s="55" t="str">
        <f t="shared" si="1618"/>
        <v/>
      </c>
      <c r="BM377" s="55" t="str">
        <f t="shared" si="1618"/>
        <v/>
      </c>
      <c r="BN377" s="55" t="str">
        <f t="shared" si="1618"/>
        <v/>
      </c>
      <c r="BO377" s="55" t="str">
        <f t="shared" si="1618"/>
        <v/>
      </c>
      <c r="BP377" s="55" t="str">
        <f t="shared" si="1618"/>
        <v/>
      </c>
      <c r="BQ377" s="55" t="str">
        <f t="shared" ref="BQ377:CO377" si="1619">IFERROR(IF($Y$2="DAILY",BP377+1,""),"")</f>
        <v/>
      </c>
      <c r="BR377" s="55" t="str">
        <f t="shared" si="1619"/>
        <v/>
      </c>
      <c r="BS377" s="55" t="str">
        <f t="shared" si="1619"/>
        <v/>
      </c>
      <c r="BT377" s="55" t="str">
        <f t="shared" si="1619"/>
        <v/>
      </c>
      <c r="BU377" s="55" t="str">
        <f t="shared" si="1619"/>
        <v/>
      </c>
      <c r="BV377" s="55" t="str">
        <f t="shared" si="1619"/>
        <v/>
      </c>
      <c r="BW377" s="55" t="str">
        <f t="shared" si="1619"/>
        <v/>
      </c>
      <c r="BX377" s="55" t="str">
        <f t="shared" si="1619"/>
        <v/>
      </c>
      <c r="BY377" s="55" t="str">
        <f t="shared" si="1619"/>
        <v/>
      </c>
      <c r="BZ377" s="55" t="str">
        <f t="shared" si="1619"/>
        <v/>
      </c>
      <c r="CA377" s="55" t="str">
        <f t="shared" si="1619"/>
        <v/>
      </c>
      <c r="CB377" s="55" t="str">
        <f t="shared" si="1619"/>
        <v/>
      </c>
      <c r="CC377" s="55" t="str">
        <f t="shared" si="1619"/>
        <v/>
      </c>
      <c r="CD377" s="55" t="str">
        <f t="shared" si="1619"/>
        <v/>
      </c>
      <c r="CE377" s="55" t="str">
        <f t="shared" si="1619"/>
        <v/>
      </c>
      <c r="CF377" s="55" t="str">
        <f t="shared" si="1619"/>
        <v/>
      </c>
      <c r="CG377" s="55" t="str">
        <f t="shared" si="1619"/>
        <v/>
      </c>
      <c r="CH377" s="55" t="str">
        <f t="shared" si="1619"/>
        <v/>
      </c>
      <c r="CI377" s="55" t="str">
        <f t="shared" si="1619"/>
        <v/>
      </c>
      <c r="CJ377" s="55" t="str">
        <f t="shared" si="1619"/>
        <v/>
      </c>
      <c r="CK377" s="55" t="str">
        <f t="shared" si="1619"/>
        <v/>
      </c>
      <c r="CL377" s="55" t="str">
        <f t="shared" si="1619"/>
        <v/>
      </c>
      <c r="CM377" s="55" t="str">
        <f t="shared" si="1619"/>
        <v/>
      </c>
      <c r="CN377" s="55" t="str">
        <f t="shared" si="1619"/>
        <v/>
      </c>
      <c r="CO377" s="55" t="str">
        <f t="shared" si="1619"/>
        <v/>
      </c>
      <c r="CP377" s="56" t="str">
        <f>IFERROR(IF($Y$2="DAILY",DATE(B375,1,1)-WEEKDAY(DATE(B375,1,1))+39*7,DATE(CR377,1,1)-WEEKDAY(DATE(CR377,1,1))+39*7),"")</f>
        <v/>
      </c>
      <c r="CQ377" s="3"/>
      <c r="CR377" s="3" t="str">
        <f>B83</f>
        <v/>
      </c>
    </row>
    <row r="378" spans="1:96" ht="21" customHeight="1" x14ac:dyDescent="0.25">
      <c r="A378" s="48"/>
      <c r="B378" s="49"/>
      <c r="C378" s="57">
        <f t="shared" ref="C378" si="1620">IF($Y$2="DAILY",4,"")</f>
        <v>4</v>
      </c>
      <c r="D378" s="54" t="str">
        <f t="shared" si="1614"/>
        <v/>
      </c>
      <c r="E378" s="55" t="str">
        <f t="shared" ref="E378:BP378" si="1621">IFERROR(IF($Y$2="DAILY",D378+1,""),"")</f>
        <v/>
      </c>
      <c r="F378" s="55" t="str">
        <f t="shared" si="1621"/>
        <v/>
      </c>
      <c r="G378" s="55" t="str">
        <f t="shared" si="1621"/>
        <v/>
      </c>
      <c r="H378" s="55" t="str">
        <f t="shared" si="1621"/>
        <v/>
      </c>
      <c r="I378" s="55" t="str">
        <f t="shared" si="1621"/>
        <v/>
      </c>
      <c r="J378" s="55" t="str">
        <f t="shared" si="1621"/>
        <v/>
      </c>
      <c r="K378" s="55" t="str">
        <f t="shared" si="1621"/>
        <v/>
      </c>
      <c r="L378" s="55" t="str">
        <f t="shared" si="1621"/>
        <v/>
      </c>
      <c r="M378" s="55" t="str">
        <f t="shared" si="1621"/>
        <v/>
      </c>
      <c r="N378" s="55" t="str">
        <f t="shared" si="1621"/>
        <v/>
      </c>
      <c r="O378" s="55" t="str">
        <f t="shared" si="1621"/>
        <v/>
      </c>
      <c r="P378" s="55" t="str">
        <f t="shared" si="1621"/>
        <v/>
      </c>
      <c r="Q378" s="55" t="str">
        <f t="shared" si="1621"/>
        <v/>
      </c>
      <c r="R378" s="55" t="str">
        <f t="shared" si="1621"/>
        <v/>
      </c>
      <c r="S378" s="55" t="str">
        <f t="shared" si="1621"/>
        <v/>
      </c>
      <c r="T378" s="55" t="str">
        <f t="shared" si="1621"/>
        <v/>
      </c>
      <c r="U378" s="55" t="str">
        <f t="shared" si="1621"/>
        <v/>
      </c>
      <c r="V378" s="55" t="str">
        <f t="shared" si="1621"/>
        <v/>
      </c>
      <c r="W378" s="55" t="str">
        <f t="shared" si="1621"/>
        <v/>
      </c>
      <c r="X378" s="55" t="str">
        <f t="shared" si="1621"/>
        <v/>
      </c>
      <c r="Y378" s="55" t="str">
        <f t="shared" si="1621"/>
        <v/>
      </c>
      <c r="Z378" s="55" t="str">
        <f t="shared" si="1621"/>
        <v/>
      </c>
      <c r="AA378" s="55" t="str">
        <f t="shared" si="1621"/>
        <v/>
      </c>
      <c r="AB378" s="55" t="str">
        <f t="shared" si="1621"/>
        <v/>
      </c>
      <c r="AC378" s="55" t="str">
        <f t="shared" si="1621"/>
        <v/>
      </c>
      <c r="AD378" s="55" t="str">
        <f t="shared" si="1621"/>
        <v/>
      </c>
      <c r="AE378" s="55" t="str">
        <f t="shared" si="1621"/>
        <v/>
      </c>
      <c r="AF378" s="55" t="str">
        <f t="shared" si="1621"/>
        <v/>
      </c>
      <c r="AG378" s="55" t="str">
        <f t="shared" si="1621"/>
        <v/>
      </c>
      <c r="AH378" s="55" t="str">
        <f t="shared" si="1621"/>
        <v/>
      </c>
      <c r="AI378" s="55" t="str">
        <f t="shared" si="1621"/>
        <v/>
      </c>
      <c r="AJ378" s="55" t="str">
        <f t="shared" si="1621"/>
        <v/>
      </c>
      <c r="AK378" s="55" t="str">
        <f t="shared" si="1621"/>
        <v/>
      </c>
      <c r="AL378" s="55" t="str">
        <f t="shared" si="1621"/>
        <v/>
      </c>
      <c r="AM378" s="55" t="str">
        <f t="shared" si="1621"/>
        <v/>
      </c>
      <c r="AN378" s="55" t="str">
        <f t="shared" si="1621"/>
        <v/>
      </c>
      <c r="AO378" s="55" t="str">
        <f t="shared" si="1621"/>
        <v/>
      </c>
      <c r="AP378" s="55" t="str">
        <f t="shared" si="1621"/>
        <v/>
      </c>
      <c r="AQ378" s="55" t="str">
        <f t="shared" si="1621"/>
        <v/>
      </c>
      <c r="AR378" s="55" t="str">
        <f t="shared" si="1621"/>
        <v/>
      </c>
      <c r="AS378" s="55" t="str">
        <f t="shared" si="1621"/>
        <v/>
      </c>
      <c r="AT378" s="55" t="str">
        <f t="shared" si="1621"/>
        <v/>
      </c>
      <c r="AU378" s="55" t="str">
        <f t="shared" si="1621"/>
        <v/>
      </c>
      <c r="AV378" s="55" t="str">
        <f t="shared" si="1621"/>
        <v/>
      </c>
      <c r="AW378" s="55" t="str">
        <f t="shared" si="1621"/>
        <v/>
      </c>
      <c r="AX378" s="55" t="str">
        <f t="shared" si="1621"/>
        <v/>
      </c>
      <c r="AY378" s="55" t="str">
        <f t="shared" si="1621"/>
        <v/>
      </c>
      <c r="AZ378" s="55" t="str">
        <f t="shared" si="1621"/>
        <v/>
      </c>
      <c r="BA378" s="55" t="str">
        <f t="shared" si="1621"/>
        <v/>
      </c>
      <c r="BB378" s="55" t="str">
        <f t="shared" si="1621"/>
        <v/>
      </c>
      <c r="BC378" s="55" t="str">
        <f t="shared" si="1621"/>
        <v/>
      </c>
      <c r="BD378" s="55" t="str">
        <f t="shared" si="1621"/>
        <v/>
      </c>
      <c r="BE378" s="55" t="str">
        <f t="shared" si="1621"/>
        <v/>
      </c>
      <c r="BF378" s="55" t="str">
        <f t="shared" si="1621"/>
        <v/>
      </c>
      <c r="BG378" s="55" t="str">
        <f t="shared" si="1621"/>
        <v/>
      </c>
      <c r="BH378" s="55" t="str">
        <f t="shared" si="1621"/>
        <v/>
      </c>
      <c r="BI378" s="55" t="str">
        <f t="shared" si="1621"/>
        <v/>
      </c>
      <c r="BJ378" s="55" t="str">
        <f t="shared" si="1621"/>
        <v/>
      </c>
      <c r="BK378" s="55" t="str">
        <f t="shared" si="1621"/>
        <v/>
      </c>
      <c r="BL378" s="55" t="str">
        <f t="shared" si="1621"/>
        <v/>
      </c>
      <c r="BM378" s="55" t="str">
        <f t="shared" si="1621"/>
        <v/>
      </c>
      <c r="BN378" s="55" t="str">
        <f t="shared" si="1621"/>
        <v/>
      </c>
      <c r="BO378" s="55" t="str">
        <f t="shared" si="1621"/>
        <v/>
      </c>
      <c r="BP378" s="55" t="str">
        <f t="shared" si="1621"/>
        <v/>
      </c>
      <c r="BQ378" s="55" t="str">
        <f t="shared" ref="BQ378:CO378" si="1622">IFERROR(IF($Y$2="DAILY",BP378+1,""),"")</f>
        <v/>
      </c>
      <c r="BR378" s="55" t="str">
        <f t="shared" si="1622"/>
        <v/>
      </c>
      <c r="BS378" s="55" t="str">
        <f t="shared" si="1622"/>
        <v/>
      </c>
      <c r="BT378" s="55" t="str">
        <f t="shared" si="1622"/>
        <v/>
      </c>
      <c r="BU378" s="55" t="str">
        <f t="shared" si="1622"/>
        <v/>
      </c>
      <c r="BV378" s="55" t="str">
        <f t="shared" si="1622"/>
        <v/>
      </c>
      <c r="BW378" s="55" t="str">
        <f t="shared" si="1622"/>
        <v/>
      </c>
      <c r="BX378" s="55" t="str">
        <f t="shared" si="1622"/>
        <v/>
      </c>
      <c r="BY378" s="55" t="str">
        <f t="shared" si="1622"/>
        <v/>
      </c>
      <c r="BZ378" s="55" t="str">
        <f t="shared" si="1622"/>
        <v/>
      </c>
      <c r="CA378" s="55" t="str">
        <f t="shared" si="1622"/>
        <v/>
      </c>
      <c r="CB378" s="55" t="str">
        <f t="shared" si="1622"/>
        <v/>
      </c>
      <c r="CC378" s="55" t="str">
        <f t="shared" si="1622"/>
        <v/>
      </c>
      <c r="CD378" s="55" t="str">
        <f t="shared" si="1622"/>
        <v/>
      </c>
      <c r="CE378" s="55" t="str">
        <f t="shared" si="1622"/>
        <v/>
      </c>
      <c r="CF378" s="55" t="str">
        <f t="shared" si="1622"/>
        <v/>
      </c>
      <c r="CG378" s="55" t="str">
        <f t="shared" si="1622"/>
        <v/>
      </c>
      <c r="CH378" s="55" t="str">
        <f t="shared" si="1622"/>
        <v/>
      </c>
      <c r="CI378" s="55" t="str">
        <f t="shared" si="1622"/>
        <v/>
      </c>
      <c r="CJ378" s="55" t="str">
        <f t="shared" si="1622"/>
        <v/>
      </c>
      <c r="CK378" s="55" t="str">
        <f t="shared" si="1622"/>
        <v/>
      </c>
      <c r="CL378" s="55" t="str">
        <f t="shared" si="1622"/>
        <v/>
      </c>
      <c r="CM378" s="55" t="str">
        <f t="shared" si="1622"/>
        <v/>
      </c>
      <c r="CN378" s="55" t="str">
        <f t="shared" si="1622"/>
        <v/>
      </c>
      <c r="CO378" s="55" t="str">
        <f t="shared" si="1622"/>
        <v/>
      </c>
      <c r="CP378" s="56" t="str">
        <f>IFERROR(IF($Y$2="DAILY",DATE(B375,1,1)-WEEKDAY(DATE(B375,1,1))+52*7,DATE(CR378,1,1)-WEEKDAY(DATE(CR378,1,1))+52*7),"")</f>
        <v/>
      </c>
      <c r="CQ378" s="3"/>
      <c r="CR378" s="3" t="str">
        <f>B83</f>
        <v/>
      </c>
    </row>
    <row r="379" spans="1:96" ht="21" customHeight="1" x14ac:dyDescent="0.25">
      <c r="A379" s="48"/>
      <c r="B379" s="49"/>
      <c r="C379" s="58"/>
      <c r="D379" s="54" t="str">
        <f>IFERROR(IF($Y$2="DAILY",IF(AND(MONTH(DATE(B375,2,29))=2,WEEKDAY(DATE(B375,1,1))=7),DATE(B375,12,24),""),""),"")</f>
        <v/>
      </c>
      <c r="E379" s="55" t="str">
        <f>IFERROR(IF($Y$2="DAILY",IF(AND(MONTH(DATE(B375,2,29))=2,WEEKDAY(DATE(B375,1,1))=7),DATE(B375,12,25),""),""),"")</f>
        <v/>
      </c>
      <c r="F379" s="55" t="str">
        <f>IFERROR(IF($Y$2="DAILY",IF(AND(MONTH(DATE(B375,2,29))=2,WEEKDAY(DATE(B375,1,1))=7),DATE(B375,12,26),""),""),"")</f>
        <v/>
      </c>
      <c r="G379" s="55" t="str">
        <f>IFERROR(IF($Y$2="DAILY",IF(AND(MONTH(DATE(B375,2,29))=2,WEEKDAY(DATE(B375,1,1))=7),DATE(B375,12,27),""),""),"")</f>
        <v/>
      </c>
      <c r="H379" s="55" t="str">
        <f>IFERROR(IF($Y$2="DAILY",IF(AND(MONTH(DATE(B375,2,29))=2,WEEKDAY(DATE(B375,1,1))=7),DATE(B375,12,28),""),""),"")</f>
        <v/>
      </c>
      <c r="I379" s="55" t="str">
        <f>IFERROR(IF($Y$2="DAILY",IF(AND(MONTH(DATE(B375,2,29))=2,WEEKDAY(DATE(B375,1,1))=7),DATE(B375,12,29),""),""),"")</f>
        <v/>
      </c>
      <c r="J379" s="55" t="str">
        <f>IFERROR(IF($Y$2="DAILY",IF(AND(MONTH(DATE(B375,2,29))=2,WEEKDAY(DATE(B375,1,1))=7),DATE(B375,12,30),""),""),"")</f>
        <v/>
      </c>
      <c r="K379" s="55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  <c r="BT379" s="62"/>
      <c r="BU379" s="62"/>
      <c r="BV379" s="62"/>
      <c r="BW379" s="62"/>
      <c r="BX379" s="62"/>
      <c r="BY379" s="62"/>
      <c r="BZ379" s="62"/>
      <c r="CA379" s="62"/>
      <c r="CB379" s="62"/>
      <c r="CC379" s="62"/>
      <c r="CD379" s="62"/>
      <c r="CE379" s="62"/>
      <c r="CF379" s="62"/>
      <c r="CG379" s="62"/>
      <c r="CH379" s="62"/>
      <c r="CI379" s="62"/>
      <c r="CJ379" s="62"/>
      <c r="CK379" s="62"/>
      <c r="CL379" s="62"/>
      <c r="CM379" s="62"/>
      <c r="CN379" s="62"/>
      <c r="CO379" s="62"/>
      <c r="CP379" s="56"/>
      <c r="CQ379" s="3"/>
      <c r="CR379" s="3" t="str">
        <f>B83</f>
        <v/>
      </c>
    </row>
    <row r="380" spans="1:96" ht="21" customHeight="1" x14ac:dyDescent="0.25">
      <c r="A380" s="48" t="str">
        <f>IFERROR(IF($Y$2="DAILY","73-74",""),"")</f>
        <v>73-74</v>
      </c>
      <c r="B380" s="49" t="str">
        <f>IFERROR(IF($Y$2="DAILY",$B$10+74,""),"")</f>
        <v/>
      </c>
      <c r="C380" s="57">
        <f t="shared" ref="C380" si="1623">IF($Y$2="DAILY",1,"")</f>
        <v>1</v>
      </c>
      <c r="D380" s="54" t="str">
        <f>IFERROR(IF($Y$2="DAILY",DATE(B380,1,1)-WEEKDAY(DATE(B380,1,1),1)+1,""),"")</f>
        <v/>
      </c>
      <c r="E380" s="55" t="str">
        <f>IFERROR(IF($Y$2="DAILY",DATE(B380,1,1)-WEEKDAY(DATE(B380,1,1),1)+2,""),"")</f>
        <v/>
      </c>
      <c r="F380" s="55" t="str">
        <f>IFERROR(IF($Y$2="DAILY",DATE(B380,1,1)-WEEKDAY(DATE(B380,1,1),1)+3,""),"")</f>
        <v/>
      </c>
      <c r="G380" s="55" t="str">
        <f>IFERROR(IF($Y$2="DAILY",DATE(B380,1,1)-WEEKDAY(DATE(B380,1,1),1)+4,""),"")</f>
        <v/>
      </c>
      <c r="H380" s="55" t="str">
        <f>IFERROR(IF($Y$2="DAILY",DATE(B380,1,1)-WEEKDAY(DATE(B380,1,1),1)+5,""),"")</f>
        <v/>
      </c>
      <c r="I380" s="55" t="str">
        <f>IFERROR(IF($Y$2="DAILY",DATE(B380,1,1)-WEEKDAY(DATE(B380,1,1),1)+6,""),"")</f>
        <v/>
      </c>
      <c r="J380" s="55" t="str">
        <f>IFERROR(IF($Y$2="DAILY",DATE(B380,1,1)-WEEKDAY(DATE(B380,1,1),1)+7,""),"")</f>
        <v/>
      </c>
      <c r="K380" s="55" t="str">
        <f t="shared" ref="K380:BV380" si="1624">IFERROR(IF($Y$2="DAILY",J380+1,""),"")</f>
        <v/>
      </c>
      <c r="L380" s="55" t="str">
        <f t="shared" si="1624"/>
        <v/>
      </c>
      <c r="M380" s="55" t="str">
        <f t="shared" si="1624"/>
        <v/>
      </c>
      <c r="N380" s="55" t="str">
        <f t="shared" si="1624"/>
        <v/>
      </c>
      <c r="O380" s="55" t="str">
        <f t="shared" si="1624"/>
        <v/>
      </c>
      <c r="P380" s="55" t="str">
        <f t="shared" si="1624"/>
        <v/>
      </c>
      <c r="Q380" s="55" t="str">
        <f t="shared" si="1624"/>
        <v/>
      </c>
      <c r="R380" s="55" t="str">
        <f t="shared" si="1624"/>
        <v/>
      </c>
      <c r="S380" s="55" t="str">
        <f t="shared" si="1624"/>
        <v/>
      </c>
      <c r="T380" s="55" t="str">
        <f t="shared" si="1624"/>
        <v/>
      </c>
      <c r="U380" s="55" t="str">
        <f t="shared" si="1624"/>
        <v/>
      </c>
      <c r="V380" s="55" t="str">
        <f t="shared" si="1624"/>
        <v/>
      </c>
      <c r="W380" s="55" t="str">
        <f t="shared" si="1624"/>
        <v/>
      </c>
      <c r="X380" s="55" t="str">
        <f t="shared" si="1624"/>
        <v/>
      </c>
      <c r="Y380" s="55" t="str">
        <f t="shared" si="1624"/>
        <v/>
      </c>
      <c r="Z380" s="55" t="str">
        <f t="shared" si="1624"/>
        <v/>
      </c>
      <c r="AA380" s="55" t="str">
        <f t="shared" si="1624"/>
        <v/>
      </c>
      <c r="AB380" s="55" t="str">
        <f t="shared" si="1624"/>
        <v/>
      </c>
      <c r="AC380" s="55" t="str">
        <f t="shared" si="1624"/>
        <v/>
      </c>
      <c r="AD380" s="55" t="str">
        <f t="shared" si="1624"/>
        <v/>
      </c>
      <c r="AE380" s="55" t="str">
        <f t="shared" si="1624"/>
        <v/>
      </c>
      <c r="AF380" s="55" t="str">
        <f t="shared" si="1624"/>
        <v/>
      </c>
      <c r="AG380" s="55" t="str">
        <f t="shared" si="1624"/>
        <v/>
      </c>
      <c r="AH380" s="55" t="str">
        <f t="shared" si="1624"/>
        <v/>
      </c>
      <c r="AI380" s="55" t="str">
        <f t="shared" si="1624"/>
        <v/>
      </c>
      <c r="AJ380" s="55" t="str">
        <f t="shared" si="1624"/>
        <v/>
      </c>
      <c r="AK380" s="55" t="str">
        <f t="shared" si="1624"/>
        <v/>
      </c>
      <c r="AL380" s="55" t="str">
        <f t="shared" si="1624"/>
        <v/>
      </c>
      <c r="AM380" s="55" t="str">
        <f t="shared" si="1624"/>
        <v/>
      </c>
      <c r="AN380" s="55" t="str">
        <f t="shared" si="1624"/>
        <v/>
      </c>
      <c r="AO380" s="55" t="str">
        <f t="shared" si="1624"/>
        <v/>
      </c>
      <c r="AP380" s="55" t="str">
        <f t="shared" si="1624"/>
        <v/>
      </c>
      <c r="AQ380" s="55" t="str">
        <f t="shared" si="1624"/>
        <v/>
      </c>
      <c r="AR380" s="55" t="str">
        <f t="shared" si="1624"/>
        <v/>
      </c>
      <c r="AS380" s="55" t="str">
        <f t="shared" si="1624"/>
        <v/>
      </c>
      <c r="AT380" s="55" t="str">
        <f t="shared" si="1624"/>
        <v/>
      </c>
      <c r="AU380" s="55" t="str">
        <f t="shared" si="1624"/>
        <v/>
      </c>
      <c r="AV380" s="55" t="str">
        <f t="shared" si="1624"/>
        <v/>
      </c>
      <c r="AW380" s="55" t="str">
        <f t="shared" si="1624"/>
        <v/>
      </c>
      <c r="AX380" s="55" t="str">
        <f t="shared" si="1624"/>
        <v/>
      </c>
      <c r="AY380" s="55" t="str">
        <f t="shared" si="1624"/>
        <v/>
      </c>
      <c r="AZ380" s="55" t="str">
        <f t="shared" si="1624"/>
        <v/>
      </c>
      <c r="BA380" s="55" t="str">
        <f t="shared" si="1624"/>
        <v/>
      </c>
      <c r="BB380" s="55" t="str">
        <f t="shared" si="1624"/>
        <v/>
      </c>
      <c r="BC380" s="55" t="str">
        <f t="shared" si="1624"/>
        <v/>
      </c>
      <c r="BD380" s="55" t="str">
        <f t="shared" si="1624"/>
        <v/>
      </c>
      <c r="BE380" s="55" t="str">
        <f t="shared" si="1624"/>
        <v/>
      </c>
      <c r="BF380" s="55" t="str">
        <f t="shared" si="1624"/>
        <v/>
      </c>
      <c r="BG380" s="55" t="str">
        <f t="shared" si="1624"/>
        <v/>
      </c>
      <c r="BH380" s="55" t="str">
        <f t="shared" si="1624"/>
        <v/>
      </c>
      <c r="BI380" s="55" t="str">
        <f t="shared" si="1624"/>
        <v/>
      </c>
      <c r="BJ380" s="55" t="str">
        <f t="shared" si="1624"/>
        <v/>
      </c>
      <c r="BK380" s="55" t="str">
        <f t="shared" si="1624"/>
        <v/>
      </c>
      <c r="BL380" s="55" t="str">
        <f t="shared" si="1624"/>
        <v/>
      </c>
      <c r="BM380" s="55" t="str">
        <f t="shared" si="1624"/>
        <v/>
      </c>
      <c r="BN380" s="55" t="str">
        <f t="shared" si="1624"/>
        <v/>
      </c>
      <c r="BO380" s="55" t="str">
        <f t="shared" si="1624"/>
        <v/>
      </c>
      <c r="BP380" s="55" t="str">
        <f t="shared" si="1624"/>
        <v/>
      </c>
      <c r="BQ380" s="55" t="str">
        <f t="shared" si="1624"/>
        <v/>
      </c>
      <c r="BR380" s="55" t="str">
        <f t="shared" si="1624"/>
        <v/>
      </c>
      <c r="BS380" s="55" t="str">
        <f t="shared" si="1624"/>
        <v/>
      </c>
      <c r="BT380" s="55" t="str">
        <f t="shared" si="1624"/>
        <v/>
      </c>
      <c r="BU380" s="55" t="str">
        <f t="shared" si="1624"/>
        <v/>
      </c>
      <c r="BV380" s="55" t="str">
        <f t="shared" si="1624"/>
        <v/>
      </c>
      <c r="BW380" s="55" t="str">
        <f t="shared" ref="BW380:CO380" si="1625">IFERROR(IF($Y$2="DAILY",BV380+1,""),"")</f>
        <v/>
      </c>
      <c r="BX380" s="55" t="str">
        <f t="shared" si="1625"/>
        <v/>
      </c>
      <c r="BY380" s="55" t="str">
        <f t="shared" si="1625"/>
        <v/>
      </c>
      <c r="BZ380" s="55" t="str">
        <f t="shared" si="1625"/>
        <v/>
      </c>
      <c r="CA380" s="55" t="str">
        <f t="shared" si="1625"/>
        <v/>
      </c>
      <c r="CB380" s="55" t="str">
        <f t="shared" si="1625"/>
        <v/>
      </c>
      <c r="CC380" s="55" t="str">
        <f t="shared" si="1625"/>
        <v/>
      </c>
      <c r="CD380" s="55" t="str">
        <f t="shared" si="1625"/>
        <v/>
      </c>
      <c r="CE380" s="55" t="str">
        <f t="shared" si="1625"/>
        <v/>
      </c>
      <c r="CF380" s="55" t="str">
        <f t="shared" si="1625"/>
        <v/>
      </c>
      <c r="CG380" s="55" t="str">
        <f t="shared" si="1625"/>
        <v/>
      </c>
      <c r="CH380" s="55" t="str">
        <f t="shared" si="1625"/>
        <v/>
      </c>
      <c r="CI380" s="55" t="str">
        <f t="shared" si="1625"/>
        <v/>
      </c>
      <c r="CJ380" s="55" t="str">
        <f t="shared" si="1625"/>
        <v/>
      </c>
      <c r="CK380" s="55" t="str">
        <f t="shared" si="1625"/>
        <v/>
      </c>
      <c r="CL380" s="55" t="str">
        <f t="shared" si="1625"/>
        <v/>
      </c>
      <c r="CM380" s="55" t="str">
        <f t="shared" si="1625"/>
        <v/>
      </c>
      <c r="CN380" s="55" t="str">
        <f t="shared" si="1625"/>
        <v/>
      </c>
      <c r="CO380" s="55" t="str">
        <f t="shared" si="1625"/>
        <v/>
      </c>
      <c r="CP380" s="56" t="str">
        <f>IFERROR(IF($Y$2="DAILY",DATE(B380,1,1)-WEEKDAY(DATE(B380,1,1))+13*7,DATE(CR380,1,1)-WEEKDAY(DATE(CR380,1,1))+13*7),"")</f>
        <v/>
      </c>
      <c r="CQ380" s="3"/>
      <c r="CR380" s="3" t="str">
        <f>B84</f>
        <v/>
      </c>
    </row>
    <row r="381" spans="1:96" ht="21" customHeight="1" x14ac:dyDescent="0.25">
      <c r="A381" s="48"/>
      <c r="B381" s="61"/>
      <c r="C381" s="57">
        <f t="shared" ref="C381" si="1626">IF($Y$2="DAILY",2,"")</f>
        <v>2</v>
      </c>
      <c r="D381" s="54" t="str">
        <f t="shared" ref="D381:D383" si="1627">IFERROR(IF($Y$2="DAILY",CP380+1,""),"")</f>
        <v/>
      </c>
      <c r="E381" s="55" t="str">
        <f t="shared" ref="E381:BP381" si="1628">IFERROR(IF($Y$2="DAILY",D381+1,""),"")</f>
        <v/>
      </c>
      <c r="F381" s="55" t="str">
        <f t="shared" si="1628"/>
        <v/>
      </c>
      <c r="G381" s="55" t="str">
        <f t="shared" si="1628"/>
        <v/>
      </c>
      <c r="H381" s="55" t="str">
        <f t="shared" si="1628"/>
        <v/>
      </c>
      <c r="I381" s="55" t="str">
        <f t="shared" si="1628"/>
        <v/>
      </c>
      <c r="J381" s="55" t="str">
        <f t="shared" si="1628"/>
        <v/>
      </c>
      <c r="K381" s="55" t="str">
        <f t="shared" si="1628"/>
        <v/>
      </c>
      <c r="L381" s="55" t="str">
        <f t="shared" si="1628"/>
        <v/>
      </c>
      <c r="M381" s="55" t="str">
        <f t="shared" si="1628"/>
        <v/>
      </c>
      <c r="N381" s="55" t="str">
        <f t="shared" si="1628"/>
        <v/>
      </c>
      <c r="O381" s="55" t="str">
        <f t="shared" si="1628"/>
        <v/>
      </c>
      <c r="P381" s="55" t="str">
        <f t="shared" si="1628"/>
        <v/>
      </c>
      <c r="Q381" s="55" t="str">
        <f t="shared" si="1628"/>
        <v/>
      </c>
      <c r="R381" s="55" t="str">
        <f t="shared" si="1628"/>
        <v/>
      </c>
      <c r="S381" s="55" t="str">
        <f t="shared" si="1628"/>
        <v/>
      </c>
      <c r="T381" s="55" t="str">
        <f t="shared" si="1628"/>
        <v/>
      </c>
      <c r="U381" s="55" t="str">
        <f t="shared" si="1628"/>
        <v/>
      </c>
      <c r="V381" s="55" t="str">
        <f t="shared" si="1628"/>
        <v/>
      </c>
      <c r="W381" s="55" t="str">
        <f t="shared" si="1628"/>
        <v/>
      </c>
      <c r="X381" s="55" t="str">
        <f t="shared" si="1628"/>
        <v/>
      </c>
      <c r="Y381" s="55" t="str">
        <f t="shared" si="1628"/>
        <v/>
      </c>
      <c r="Z381" s="55" t="str">
        <f t="shared" si="1628"/>
        <v/>
      </c>
      <c r="AA381" s="55" t="str">
        <f t="shared" si="1628"/>
        <v/>
      </c>
      <c r="AB381" s="55" t="str">
        <f t="shared" si="1628"/>
        <v/>
      </c>
      <c r="AC381" s="55" t="str">
        <f t="shared" si="1628"/>
        <v/>
      </c>
      <c r="AD381" s="55" t="str">
        <f t="shared" si="1628"/>
        <v/>
      </c>
      <c r="AE381" s="55" t="str">
        <f t="shared" si="1628"/>
        <v/>
      </c>
      <c r="AF381" s="55" t="str">
        <f t="shared" si="1628"/>
        <v/>
      </c>
      <c r="AG381" s="55" t="str">
        <f t="shared" si="1628"/>
        <v/>
      </c>
      <c r="AH381" s="55" t="str">
        <f t="shared" si="1628"/>
        <v/>
      </c>
      <c r="AI381" s="55" t="str">
        <f t="shared" si="1628"/>
        <v/>
      </c>
      <c r="AJ381" s="55" t="str">
        <f t="shared" si="1628"/>
        <v/>
      </c>
      <c r="AK381" s="55" t="str">
        <f t="shared" si="1628"/>
        <v/>
      </c>
      <c r="AL381" s="55" t="str">
        <f t="shared" si="1628"/>
        <v/>
      </c>
      <c r="AM381" s="55" t="str">
        <f t="shared" si="1628"/>
        <v/>
      </c>
      <c r="AN381" s="55" t="str">
        <f t="shared" si="1628"/>
        <v/>
      </c>
      <c r="AO381" s="55" t="str">
        <f t="shared" si="1628"/>
        <v/>
      </c>
      <c r="AP381" s="55" t="str">
        <f t="shared" si="1628"/>
        <v/>
      </c>
      <c r="AQ381" s="55" t="str">
        <f t="shared" si="1628"/>
        <v/>
      </c>
      <c r="AR381" s="55" t="str">
        <f t="shared" si="1628"/>
        <v/>
      </c>
      <c r="AS381" s="55" t="str">
        <f t="shared" si="1628"/>
        <v/>
      </c>
      <c r="AT381" s="55" t="str">
        <f t="shared" si="1628"/>
        <v/>
      </c>
      <c r="AU381" s="55" t="str">
        <f t="shared" si="1628"/>
        <v/>
      </c>
      <c r="AV381" s="55" t="str">
        <f t="shared" si="1628"/>
        <v/>
      </c>
      <c r="AW381" s="55" t="str">
        <f t="shared" si="1628"/>
        <v/>
      </c>
      <c r="AX381" s="55" t="str">
        <f t="shared" si="1628"/>
        <v/>
      </c>
      <c r="AY381" s="55" t="str">
        <f t="shared" si="1628"/>
        <v/>
      </c>
      <c r="AZ381" s="55" t="str">
        <f t="shared" si="1628"/>
        <v/>
      </c>
      <c r="BA381" s="55" t="str">
        <f t="shared" si="1628"/>
        <v/>
      </c>
      <c r="BB381" s="55" t="str">
        <f t="shared" si="1628"/>
        <v/>
      </c>
      <c r="BC381" s="55" t="str">
        <f t="shared" si="1628"/>
        <v/>
      </c>
      <c r="BD381" s="55" t="str">
        <f t="shared" si="1628"/>
        <v/>
      </c>
      <c r="BE381" s="55" t="str">
        <f t="shared" si="1628"/>
        <v/>
      </c>
      <c r="BF381" s="55" t="str">
        <f t="shared" si="1628"/>
        <v/>
      </c>
      <c r="BG381" s="55" t="str">
        <f t="shared" si="1628"/>
        <v/>
      </c>
      <c r="BH381" s="55" t="str">
        <f t="shared" si="1628"/>
        <v/>
      </c>
      <c r="BI381" s="55" t="str">
        <f t="shared" si="1628"/>
        <v/>
      </c>
      <c r="BJ381" s="55" t="str">
        <f t="shared" si="1628"/>
        <v/>
      </c>
      <c r="BK381" s="55" t="str">
        <f t="shared" si="1628"/>
        <v/>
      </c>
      <c r="BL381" s="55" t="str">
        <f t="shared" si="1628"/>
        <v/>
      </c>
      <c r="BM381" s="55" t="str">
        <f t="shared" si="1628"/>
        <v/>
      </c>
      <c r="BN381" s="55" t="str">
        <f t="shared" si="1628"/>
        <v/>
      </c>
      <c r="BO381" s="55" t="str">
        <f t="shared" si="1628"/>
        <v/>
      </c>
      <c r="BP381" s="55" t="str">
        <f t="shared" si="1628"/>
        <v/>
      </c>
      <c r="BQ381" s="55" t="str">
        <f t="shared" ref="BQ381:CO381" si="1629">IFERROR(IF($Y$2="DAILY",BP381+1,""),"")</f>
        <v/>
      </c>
      <c r="BR381" s="55" t="str">
        <f t="shared" si="1629"/>
        <v/>
      </c>
      <c r="BS381" s="55" t="str">
        <f t="shared" si="1629"/>
        <v/>
      </c>
      <c r="BT381" s="55" t="str">
        <f t="shared" si="1629"/>
        <v/>
      </c>
      <c r="BU381" s="55" t="str">
        <f t="shared" si="1629"/>
        <v/>
      </c>
      <c r="BV381" s="55" t="str">
        <f t="shared" si="1629"/>
        <v/>
      </c>
      <c r="BW381" s="55" t="str">
        <f t="shared" si="1629"/>
        <v/>
      </c>
      <c r="BX381" s="55" t="str">
        <f t="shared" si="1629"/>
        <v/>
      </c>
      <c r="BY381" s="55" t="str">
        <f t="shared" si="1629"/>
        <v/>
      </c>
      <c r="BZ381" s="55" t="str">
        <f t="shared" si="1629"/>
        <v/>
      </c>
      <c r="CA381" s="55" t="str">
        <f t="shared" si="1629"/>
        <v/>
      </c>
      <c r="CB381" s="55" t="str">
        <f t="shared" si="1629"/>
        <v/>
      </c>
      <c r="CC381" s="55" t="str">
        <f t="shared" si="1629"/>
        <v/>
      </c>
      <c r="CD381" s="55" t="str">
        <f t="shared" si="1629"/>
        <v/>
      </c>
      <c r="CE381" s="55" t="str">
        <f t="shared" si="1629"/>
        <v/>
      </c>
      <c r="CF381" s="55" t="str">
        <f t="shared" si="1629"/>
        <v/>
      </c>
      <c r="CG381" s="55" t="str">
        <f t="shared" si="1629"/>
        <v/>
      </c>
      <c r="CH381" s="55" t="str">
        <f t="shared" si="1629"/>
        <v/>
      </c>
      <c r="CI381" s="55" t="str">
        <f t="shared" si="1629"/>
        <v/>
      </c>
      <c r="CJ381" s="55" t="str">
        <f t="shared" si="1629"/>
        <v/>
      </c>
      <c r="CK381" s="55" t="str">
        <f t="shared" si="1629"/>
        <v/>
      </c>
      <c r="CL381" s="55" t="str">
        <f t="shared" si="1629"/>
        <v/>
      </c>
      <c r="CM381" s="55" t="str">
        <f t="shared" si="1629"/>
        <v/>
      </c>
      <c r="CN381" s="55" t="str">
        <f t="shared" si="1629"/>
        <v/>
      </c>
      <c r="CO381" s="55" t="str">
        <f t="shared" si="1629"/>
        <v/>
      </c>
      <c r="CP381" s="56" t="str">
        <f>IFERROR(IF($Y$2="DAILY",DATE(B380,1,1)-WEEKDAY(DATE(B380,1,1))+26*7,DATE(CR381,1,1)-WEEKDAY(DATE(CR381,1,1))+26*7),"")</f>
        <v/>
      </c>
      <c r="CQ381" s="3"/>
      <c r="CR381" s="3" t="str">
        <f>B84</f>
        <v/>
      </c>
    </row>
    <row r="382" spans="1:96" ht="21" customHeight="1" x14ac:dyDescent="0.25">
      <c r="A382" s="48"/>
      <c r="B382" s="49"/>
      <c r="C382" s="57">
        <f t="shared" ref="C382" si="1630">IF($Y$2="DAILY",3,"")</f>
        <v>3</v>
      </c>
      <c r="D382" s="54" t="str">
        <f t="shared" si="1627"/>
        <v/>
      </c>
      <c r="E382" s="55" t="str">
        <f t="shared" ref="E382:BP382" si="1631">IFERROR(IF($Y$2="DAILY",D382+1,""),"")</f>
        <v/>
      </c>
      <c r="F382" s="55" t="str">
        <f t="shared" si="1631"/>
        <v/>
      </c>
      <c r="G382" s="55" t="str">
        <f t="shared" si="1631"/>
        <v/>
      </c>
      <c r="H382" s="55" t="str">
        <f t="shared" si="1631"/>
        <v/>
      </c>
      <c r="I382" s="55" t="str">
        <f t="shared" si="1631"/>
        <v/>
      </c>
      <c r="J382" s="55" t="str">
        <f t="shared" si="1631"/>
        <v/>
      </c>
      <c r="K382" s="55" t="str">
        <f t="shared" si="1631"/>
        <v/>
      </c>
      <c r="L382" s="55" t="str">
        <f t="shared" si="1631"/>
        <v/>
      </c>
      <c r="M382" s="55" t="str">
        <f t="shared" si="1631"/>
        <v/>
      </c>
      <c r="N382" s="55" t="str">
        <f t="shared" si="1631"/>
        <v/>
      </c>
      <c r="O382" s="55" t="str">
        <f t="shared" si="1631"/>
        <v/>
      </c>
      <c r="P382" s="55" t="str">
        <f t="shared" si="1631"/>
        <v/>
      </c>
      <c r="Q382" s="55" t="str">
        <f t="shared" si="1631"/>
        <v/>
      </c>
      <c r="R382" s="55" t="str">
        <f t="shared" si="1631"/>
        <v/>
      </c>
      <c r="S382" s="55" t="str">
        <f t="shared" si="1631"/>
        <v/>
      </c>
      <c r="T382" s="55" t="str">
        <f t="shared" si="1631"/>
        <v/>
      </c>
      <c r="U382" s="55" t="str">
        <f t="shared" si="1631"/>
        <v/>
      </c>
      <c r="V382" s="55" t="str">
        <f t="shared" si="1631"/>
        <v/>
      </c>
      <c r="W382" s="55" t="str">
        <f t="shared" si="1631"/>
        <v/>
      </c>
      <c r="X382" s="55" t="str">
        <f t="shared" si="1631"/>
        <v/>
      </c>
      <c r="Y382" s="55" t="str">
        <f t="shared" si="1631"/>
        <v/>
      </c>
      <c r="Z382" s="55" t="str">
        <f t="shared" si="1631"/>
        <v/>
      </c>
      <c r="AA382" s="55" t="str">
        <f t="shared" si="1631"/>
        <v/>
      </c>
      <c r="AB382" s="55" t="str">
        <f t="shared" si="1631"/>
        <v/>
      </c>
      <c r="AC382" s="55" t="str">
        <f t="shared" si="1631"/>
        <v/>
      </c>
      <c r="AD382" s="55" t="str">
        <f t="shared" si="1631"/>
        <v/>
      </c>
      <c r="AE382" s="55" t="str">
        <f t="shared" si="1631"/>
        <v/>
      </c>
      <c r="AF382" s="55" t="str">
        <f t="shared" si="1631"/>
        <v/>
      </c>
      <c r="AG382" s="55" t="str">
        <f t="shared" si="1631"/>
        <v/>
      </c>
      <c r="AH382" s="55" t="str">
        <f t="shared" si="1631"/>
        <v/>
      </c>
      <c r="AI382" s="55" t="str">
        <f t="shared" si="1631"/>
        <v/>
      </c>
      <c r="AJ382" s="55" t="str">
        <f t="shared" si="1631"/>
        <v/>
      </c>
      <c r="AK382" s="55" t="str">
        <f t="shared" si="1631"/>
        <v/>
      </c>
      <c r="AL382" s="55" t="str">
        <f t="shared" si="1631"/>
        <v/>
      </c>
      <c r="AM382" s="55" t="str">
        <f t="shared" si="1631"/>
        <v/>
      </c>
      <c r="AN382" s="55" t="str">
        <f t="shared" si="1631"/>
        <v/>
      </c>
      <c r="AO382" s="55" t="str">
        <f t="shared" si="1631"/>
        <v/>
      </c>
      <c r="AP382" s="55" t="str">
        <f t="shared" si="1631"/>
        <v/>
      </c>
      <c r="AQ382" s="55" t="str">
        <f t="shared" si="1631"/>
        <v/>
      </c>
      <c r="AR382" s="55" t="str">
        <f t="shared" si="1631"/>
        <v/>
      </c>
      <c r="AS382" s="55" t="str">
        <f t="shared" si="1631"/>
        <v/>
      </c>
      <c r="AT382" s="55" t="str">
        <f t="shared" si="1631"/>
        <v/>
      </c>
      <c r="AU382" s="55" t="str">
        <f t="shared" si="1631"/>
        <v/>
      </c>
      <c r="AV382" s="55" t="str">
        <f t="shared" si="1631"/>
        <v/>
      </c>
      <c r="AW382" s="55" t="str">
        <f t="shared" si="1631"/>
        <v/>
      </c>
      <c r="AX382" s="55" t="str">
        <f t="shared" si="1631"/>
        <v/>
      </c>
      <c r="AY382" s="55" t="str">
        <f t="shared" si="1631"/>
        <v/>
      </c>
      <c r="AZ382" s="55" t="str">
        <f t="shared" si="1631"/>
        <v/>
      </c>
      <c r="BA382" s="55" t="str">
        <f t="shared" si="1631"/>
        <v/>
      </c>
      <c r="BB382" s="55" t="str">
        <f t="shared" si="1631"/>
        <v/>
      </c>
      <c r="BC382" s="55" t="str">
        <f t="shared" si="1631"/>
        <v/>
      </c>
      <c r="BD382" s="55" t="str">
        <f t="shared" si="1631"/>
        <v/>
      </c>
      <c r="BE382" s="55" t="str">
        <f t="shared" si="1631"/>
        <v/>
      </c>
      <c r="BF382" s="55" t="str">
        <f t="shared" si="1631"/>
        <v/>
      </c>
      <c r="BG382" s="55" t="str">
        <f t="shared" si="1631"/>
        <v/>
      </c>
      <c r="BH382" s="55" t="str">
        <f t="shared" si="1631"/>
        <v/>
      </c>
      <c r="BI382" s="55" t="str">
        <f t="shared" si="1631"/>
        <v/>
      </c>
      <c r="BJ382" s="55" t="str">
        <f t="shared" si="1631"/>
        <v/>
      </c>
      <c r="BK382" s="55" t="str">
        <f t="shared" si="1631"/>
        <v/>
      </c>
      <c r="BL382" s="55" t="str">
        <f t="shared" si="1631"/>
        <v/>
      </c>
      <c r="BM382" s="55" t="str">
        <f t="shared" si="1631"/>
        <v/>
      </c>
      <c r="BN382" s="55" t="str">
        <f t="shared" si="1631"/>
        <v/>
      </c>
      <c r="BO382" s="55" t="str">
        <f t="shared" si="1631"/>
        <v/>
      </c>
      <c r="BP382" s="55" t="str">
        <f t="shared" si="1631"/>
        <v/>
      </c>
      <c r="BQ382" s="55" t="str">
        <f t="shared" ref="BQ382:CO382" si="1632">IFERROR(IF($Y$2="DAILY",BP382+1,""),"")</f>
        <v/>
      </c>
      <c r="BR382" s="55" t="str">
        <f t="shared" si="1632"/>
        <v/>
      </c>
      <c r="BS382" s="55" t="str">
        <f t="shared" si="1632"/>
        <v/>
      </c>
      <c r="BT382" s="55" t="str">
        <f t="shared" si="1632"/>
        <v/>
      </c>
      <c r="BU382" s="55" t="str">
        <f t="shared" si="1632"/>
        <v/>
      </c>
      <c r="BV382" s="55" t="str">
        <f t="shared" si="1632"/>
        <v/>
      </c>
      <c r="BW382" s="55" t="str">
        <f t="shared" si="1632"/>
        <v/>
      </c>
      <c r="BX382" s="55" t="str">
        <f t="shared" si="1632"/>
        <v/>
      </c>
      <c r="BY382" s="55" t="str">
        <f t="shared" si="1632"/>
        <v/>
      </c>
      <c r="BZ382" s="55" t="str">
        <f t="shared" si="1632"/>
        <v/>
      </c>
      <c r="CA382" s="55" t="str">
        <f t="shared" si="1632"/>
        <v/>
      </c>
      <c r="CB382" s="55" t="str">
        <f t="shared" si="1632"/>
        <v/>
      </c>
      <c r="CC382" s="55" t="str">
        <f t="shared" si="1632"/>
        <v/>
      </c>
      <c r="CD382" s="55" t="str">
        <f t="shared" si="1632"/>
        <v/>
      </c>
      <c r="CE382" s="55" t="str">
        <f t="shared" si="1632"/>
        <v/>
      </c>
      <c r="CF382" s="55" t="str">
        <f t="shared" si="1632"/>
        <v/>
      </c>
      <c r="CG382" s="55" t="str">
        <f t="shared" si="1632"/>
        <v/>
      </c>
      <c r="CH382" s="55" t="str">
        <f t="shared" si="1632"/>
        <v/>
      </c>
      <c r="CI382" s="55" t="str">
        <f t="shared" si="1632"/>
        <v/>
      </c>
      <c r="CJ382" s="55" t="str">
        <f t="shared" si="1632"/>
        <v/>
      </c>
      <c r="CK382" s="55" t="str">
        <f t="shared" si="1632"/>
        <v/>
      </c>
      <c r="CL382" s="55" t="str">
        <f t="shared" si="1632"/>
        <v/>
      </c>
      <c r="CM382" s="55" t="str">
        <f t="shared" si="1632"/>
        <v/>
      </c>
      <c r="CN382" s="55" t="str">
        <f t="shared" si="1632"/>
        <v/>
      </c>
      <c r="CO382" s="55" t="str">
        <f t="shared" si="1632"/>
        <v/>
      </c>
      <c r="CP382" s="56" t="str">
        <f>IFERROR(IF($Y$2="DAILY",DATE(B380,1,1)-WEEKDAY(DATE(B380,1,1))+39*7,DATE(CR382,1,1)-WEEKDAY(DATE(CR382,1,1))+39*7),"")</f>
        <v/>
      </c>
      <c r="CQ382" s="3"/>
      <c r="CR382" s="3" t="str">
        <f>B84</f>
        <v/>
      </c>
    </row>
    <row r="383" spans="1:96" ht="21" customHeight="1" x14ac:dyDescent="0.25">
      <c r="A383" s="48"/>
      <c r="B383" s="49"/>
      <c r="C383" s="57">
        <f t="shared" ref="C383" si="1633">IF($Y$2="DAILY",4,"")</f>
        <v>4</v>
      </c>
      <c r="D383" s="54" t="str">
        <f t="shared" si="1627"/>
        <v/>
      </c>
      <c r="E383" s="55" t="str">
        <f t="shared" ref="E383:BP383" si="1634">IFERROR(IF($Y$2="DAILY",D383+1,""),"")</f>
        <v/>
      </c>
      <c r="F383" s="55" t="str">
        <f t="shared" si="1634"/>
        <v/>
      </c>
      <c r="G383" s="55" t="str">
        <f t="shared" si="1634"/>
        <v/>
      </c>
      <c r="H383" s="55" t="str">
        <f t="shared" si="1634"/>
        <v/>
      </c>
      <c r="I383" s="55" t="str">
        <f t="shared" si="1634"/>
        <v/>
      </c>
      <c r="J383" s="55" t="str">
        <f t="shared" si="1634"/>
        <v/>
      </c>
      <c r="K383" s="55" t="str">
        <f t="shared" si="1634"/>
        <v/>
      </c>
      <c r="L383" s="55" t="str">
        <f t="shared" si="1634"/>
        <v/>
      </c>
      <c r="M383" s="55" t="str">
        <f t="shared" si="1634"/>
        <v/>
      </c>
      <c r="N383" s="55" t="str">
        <f t="shared" si="1634"/>
        <v/>
      </c>
      <c r="O383" s="55" t="str">
        <f t="shared" si="1634"/>
        <v/>
      </c>
      <c r="P383" s="55" t="str">
        <f t="shared" si="1634"/>
        <v/>
      </c>
      <c r="Q383" s="55" t="str">
        <f t="shared" si="1634"/>
        <v/>
      </c>
      <c r="R383" s="55" t="str">
        <f t="shared" si="1634"/>
        <v/>
      </c>
      <c r="S383" s="55" t="str">
        <f t="shared" si="1634"/>
        <v/>
      </c>
      <c r="T383" s="55" t="str">
        <f t="shared" si="1634"/>
        <v/>
      </c>
      <c r="U383" s="55" t="str">
        <f t="shared" si="1634"/>
        <v/>
      </c>
      <c r="V383" s="55" t="str">
        <f t="shared" si="1634"/>
        <v/>
      </c>
      <c r="W383" s="55" t="str">
        <f t="shared" si="1634"/>
        <v/>
      </c>
      <c r="X383" s="55" t="str">
        <f t="shared" si="1634"/>
        <v/>
      </c>
      <c r="Y383" s="55" t="str">
        <f t="shared" si="1634"/>
        <v/>
      </c>
      <c r="Z383" s="55" t="str">
        <f t="shared" si="1634"/>
        <v/>
      </c>
      <c r="AA383" s="55" t="str">
        <f t="shared" si="1634"/>
        <v/>
      </c>
      <c r="AB383" s="55" t="str">
        <f t="shared" si="1634"/>
        <v/>
      </c>
      <c r="AC383" s="55" t="str">
        <f t="shared" si="1634"/>
        <v/>
      </c>
      <c r="AD383" s="55" t="str">
        <f t="shared" si="1634"/>
        <v/>
      </c>
      <c r="AE383" s="55" t="str">
        <f t="shared" si="1634"/>
        <v/>
      </c>
      <c r="AF383" s="55" t="str">
        <f t="shared" si="1634"/>
        <v/>
      </c>
      <c r="AG383" s="55" t="str">
        <f t="shared" si="1634"/>
        <v/>
      </c>
      <c r="AH383" s="55" t="str">
        <f t="shared" si="1634"/>
        <v/>
      </c>
      <c r="AI383" s="55" t="str">
        <f t="shared" si="1634"/>
        <v/>
      </c>
      <c r="AJ383" s="55" t="str">
        <f t="shared" si="1634"/>
        <v/>
      </c>
      <c r="AK383" s="55" t="str">
        <f t="shared" si="1634"/>
        <v/>
      </c>
      <c r="AL383" s="55" t="str">
        <f t="shared" si="1634"/>
        <v/>
      </c>
      <c r="AM383" s="55" t="str">
        <f t="shared" si="1634"/>
        <v/>
      </c>
      <c r="AN383" s="55" t="str">
        <f t="shared" si="1634"/>
        <v/>
      </c>
      <c r="AO383" s="55" t="str">
        <f t="shared" si="1634"/>
        <v/>
      </c>
      <c r="AP383" s="55" t="str">
        <f t="shared" si="1634"/>
        <v/>
      </c>
      <c r="AQ383" s="55" t="str">
        <f t="shared" si="1634"/>
        <v/>
      </c>
      <c r="AR383" s="55" t="str">
        <f t="shared" si="1634"/>
        <v/>
      </c>
      <c r="AS383" s="55" t="str">
        <f t="shared" si="1634"/>
        <v/>
      </c>
      <c r="AT383" s="55" t="str">
        <f t="shared" si="1634"/>
        <v/>
      </c>
      <c r="AU383" s="55" t="str">
        <f t="shared" si="1634"/>
        <v/>
      </c>
      <c r="AV383" s="55" t="str">
        <f t="shared" si="1634"/>
        <v/>
      </c>
      <c r="AW383" s="55" t="str">
        <f t="shared" si="1634"/>
        <v/>
      </c>
      <c r="AX383" s="55" t="str">
        <f t="shared" si="1634"/>
        <v/>
      </c>
      <c r="AY383" s="55" t="str">
        <f t="shared" si="1634"/>
        <v/>
      </c>
      <c r="AZ383" s="55" t="str">
        <f t="shared" si="1634"/>
        <v/>
      </c>
      <c r="BA383" s="55" t="str">
        <f t="shared" si="1634"/>
        <v/>
      </c>
      <c r="BB383" s="55" t="str">
        <f t="shared" si="1634"/>
        <v/>
      </c>
      <c r="BC383" s="55" t="str">
        <f t="shared" si="1634"/>
        <v/>
      </c>
      <c r="BD383" s="55" t="str">
        <f t="shared" si="1634"/>
        <v/>
      </c>
      <c r="BE383" s="55" t="str">
        <f t="shared" si="1634"/>
        <v/>
      </c>
      <c r="BF383" s="55" t="str">
        <f t="shared" si="1634"/>
        <v/>
      </c>
      <c r="BG383" s="55" t="str">
        <f t="shared" si="1634"/>
        <v/>
      </c>
      <c r="BH383" s="55" t="str">
        <f t="shared" si="1634"/>
        <v/>
      </c>
      <c r="BI383" s="55" t="str">
        <f t="shared" si="1634"/>
        <v/>
      </c>
      <c r="BJ383" s="55" t="str">
        <f t="shared" si="1634"/>
        <v/>
      </c>
      <c r="BK383" s="55" t="str">
        <f t="shared" si="1634"/>
        <v/>
      </c>
      <c r="BL383" s="55" t="str">
        <f t="shared" si="1634"/>
        <v/>
      </c>
      <c r="BM383" s="55" t="str">
        <f t="shared" si="1634"/>
        <v/>
      </c>
      <c r="BN383" s="55" t="str">
        <f t="shared" si="1634"/>
        <v/>
      </c>
      <c r="BO383" s="55" t="str">
        <f t="shared" si="1634"/>
        <v/>
      </c>
      <c r="BP383" s="55" t="str">
        <f t="shared" si="1634"/>
        <v/>
      </c>
      <c r="BQ383" s="55" t="str">
        <f t="shared" ref="BQ383:CO383" si="1635">IFERROR(IF($Y$2="DAILY",BP383+1,""),"")</f>
        <v/>
      </c>
      <c r="BR383" s="55" t="str">
        <f t="shared" si="1635"/>
        <v/>
      </c>
      <c r="BS383" s="55" t="str">
        <f t="shared" si="1635"/>
        <v/>
      </c>
      <c r="BT383" s="55" t="str">
        <f t="shared" si="1635"/>
        <v/>
      </c>
      <c r="BU383" s="55" t="str">
        <f t="shared" si="1635"/>
        <v/>
      </c>
      <c r="BV383" s="55" t="str">
        <f t="shared" si="1635"/>
        <v/>
      </c>
      <c r="BW383" s="55" t="str">
        <f t="shared" si="1635"/>
        <v/>
      </c>
      <c r="BX383" s="55" t="str">
        <f t="shared" si="1635"/>
        <v/>
      </c>
      <c r="BY383" s="55" t="str">
        <f t="shared" si="1635"/>
        <v/>
      </c>
      <c r="BZ383" s="55" t="str">
        <f t="shared" si="1635"/>
        <v/>
      </c>
      <c r="CA383" s="55" t="str">
        <f t="shared" si="1635"/>
        <v/>
      </c>
      <c r="CB383" s="55" t="str">
        <f t="shared" si="1635"/>
        <v/>
      </c>
      <c r="CC383" s="55" t="str">
        <f t="shared" si="1635"/>
        <v/>
      </c>
      <c r="CD383" s="55" t="str">
        <f t="shared" si="1635"/>
        <v/>
      </c>
      <c r="CE383" s="55" t="str">
        <f t="shared" si="1635"/>
        <v/>
      </c>
      <c r="CF383" s="55" t="str">
        <f t="shared" si="1635"/>
        <v/>
      </c>
      <c r="CG383" s="55" t="str">
        <f t="shared" si="1635"/>
        <v/>
      </c>
      <c r="CH383" s="55" t="str">
        <f t="shared" si="1635"/>
        <v/>
      </c>
      <c r="CI383" s="55" t="str">
        <f t="shared" si="1635"/>
        <v/>
      </c>
      <c r="CJ383" s="55" t="str">
        <f t="shared" si="1635"/>
        <v/>
      </c>
      <c r="CK383" s="55" t="str">
        <f t="shared" si="1635"/>
        <v/>
      </c>
      <c r="CL383" s="55" t="str">
        <f t="shared" si="1635"/>
        <v/>
      </c>
      <c r="CM383" s="55" t="str">
        <f t="shared" si="1635"/>
        <v/>
      </c>
      <c r="CN383" s="55" t="str">
        <f t="shared" si="1635"/>
        <v/>
      </c>
      <c r="CO383" s="55" t="str">
        <f t="shared" si="1635"/>
        <v/>
      </c>
      <c r="CP383" s="56" t="str">
        <f>IFERROR(IF($Y$2="DAILY",DATE(B380,1,1)-WEEKDAY(DATE(B380,1,1))+52*7,DATE(CR383,1,1)-WEEKDAY(DATE(CR383,1,1))+52*7),"")</f>
        <v/>
      </c>
      <c r="CQ383" s="3"/>
      <c r="CR383" s="3" t="str">
        <f>B84</f>
        <v/>
      </c>
    </row>
    <row r="384" spans="1:96" ht="21" customHeight="1" x14ac:dyDescent="0.25">
      <c r="A384" s="48"/>
      <c r="B384" s="49"/>
      <c r="C384" s="58"/>
      <c r="D384" s="54" t="str">
        <f>IFERROR(IF($Y$2="DAILY",IF(AND(MONTH(DATE(B380,2,29))=2,WEEKDAY(DATE(B380,1,1))=7),DATE(B380,12,24),""),""),"")</f>
        <v/>
      </c>
      <c r="E384" s="55" t="str">
        <f>IFERROR(IF($Y$2="DAILY",IF(AND(MONTH(DATE(B380,2,29))=2,WEEKDAY(DATE(B380,1,1))=7),DATE(B380,12,25),""),""),"")</f>
        <v/>
      </c>
      <c r="F384" s="55" t="str">
        <f>IFERROR(IF($Y$2="DAILY",IF(AND(MONTH(DATE(B380,2,29))=2,WEEKDAY(DATE(B380,1,1))=7),DATE(B380,12,26),""),""),"")</f>
        <v/>
      </c>
      <c r="G384" s="55" t="str">
        <f>IFERROR(IF($Y$2="DAILY",IF(AND(MONTH(DATE(B380,2,29))=2,WEEKDAY(DATE(B380,1,1))=7),DATE(B380,12,27),""),""),"")</f>
        <v/>
      </c>
      <c r="H384" s="55" t="str">
        <f>IFERROR(IF($Y$2="DAILY",IF(AND(MONTH(DATE(B380,2,29))=2,WEEKDAY(DATE(B380,1,1))=7),DATE(B380,12,28),""),""),"")</f>
        <v/>
      </c>
      <c r="I384" s="55" t="str">
        <f>IFERROR(IF($Y$2="DAILY",IF(AND(MONTH(DATE(B380,2,29))=2,WEEKDAY(DATE(B380,1,1))=7),DATE(B380,12,29),""),""),"")</f>
        <v/>
      </c>
      <c r="J384" s="55" t="str">
        <f>IFERROR(IF($Y$2="DAILY",IF(AND(MONTH(DATE(B380,2,29))=2,WEEKDAY(DATE(B380,1,1))=7),DATE(B380,12,30),""),""),"")</f>
        <v/>
      </c>
      <c r="K384" s="55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  <c r="BT384" s="62"/>
      <c r="BU384" s="62"/>
      <c r="BV384" s="62"/>
      <c r="BW384" s="62"/>
      <c r="BX384" s="62"/>
      <c r="BY384" s="62"/>
      <c r="BZ384" s="62"/>
      <c r="CA384" s="62"/>
      <c r="CB384" s="62"/>
      <c r="CC384" s="62"/>
      <c r="CD384" s="62"/>
      <c r="CE384" s="62"/>
      <c r="CF384" s="62"/>
      <c r="CG384" s="62"/>
      <c r="CH384" s="62"/>
      <c r="CI384" s="62"/>
      <c r="CJ384" s="62"/>
      <c r="CK384" s="62"/>
      <c r="CL384" s="62"/>
      <c r="CM384" s="62"/>
      <c r="CN384" s="62"/>
      <c r="CO384" s="62"/>
      <c r="CP384" s="56"/>
      <c r="CQ384" s="3"/>
      <c r="CR384" s="3" t="str">
        <f>B84</f>
        <v/>
      </c>
    </row>
    <row r="385" spans="1:96" ht="21" customHeight="1" x14ac:dyDescent="0.25">
      <c r="A385" s="48" t="str">
        <f>IFERROR(IF($Y$2="DAILY","74-75",""),"")</f>
        <v>74-75</v>
      </c>
      <c r="B385" s="49" t="str">
        <f>IFERROR(IF($Y$2="DAILY",$B$10+75,""),"")</f>
        <v/>
      </c>
      <c r="C385" s="57">
        <f t="shared" ref="C385" si="1636">IF($Y$2="DAILY",1,"")</f>
        <v>1</v>
      </c>
      <c r="D385" s="54" t="str">
        <f>IFERROR(IF($Y$2="DAILY",DATE(B385,1,1)-WEEKDAY(DATE(B385,1,1),1)+1,""),"")</f>
        <v/>
      </c>
      <c r="E385" s="55" t="str">
        <f>IFERROR(IF($Y$2="DAILY",DATE(B385,1,1)-WEEKDAY(DATE(B385,1,1),1)+2,""),"")</f>
        <v/>
      </c>
      <c r="F385" s="55" t="str">
        <f>IFERROR(IF($Y$2="DAILY",DATE(B385,1,1)-WEEKDAY(DATE(B385,1,1),1)+3,""),"")</f>
        <v/>
      </c>
      <c r="G385" s="55" t="str">
        <f>IFERROR(IF($Y$2="DAILY",DATE(B385,1,1)-WEEKDAY(DATE(B385,1,1),1)+4,""),"")</f>
        <v/>
      </c>
      <c r="H385" s="55" t="str">
        <f>IFERROR(IF($Y$2="DAILY",DATE(B385,1,1)-WEEKDAY(DATE(B385,1,1),1)+5,""),"")</f>
        <v/>
      </c>
      <c r="I385" s="55" t="str">
        <f>IFERROR(IF($Y$2="DAILY",DATE(B385,1,1)-WEEKDAY(DATE(B385,1,1),1)+6,""),"")</f>
        <v/>
      </c>
      <c r="J385" s="55" t="str">
        <f>IFERROR(IF($Y$2="DAILY",DATE(B385,1,1)-WEEKDAY(DATE(B385,1,1),1)+7,""),"")</f>
        <v/>
      </c>
      <c r="K385" s="55" t="str">
        <f t="shared" ref="K385:BV385" si="1637">IFERROR(IF($Y$2="DAILY",J385+1,""),"")</f>
        <v/>
      </c>
      <c r="L385" s="55" t="str">
        <f t="shared" si="1637"/>
        <v/>
      </c>
      <c r="M385" s="55" t="str">
        <f t="shared" si="1637"/>
        <v/>
      </c>
      <c r="N385" s="55" t="str">
        <f t="shared" si="1637"/>
        <v/>
      </c>
      <c r="O385" s="55" t="str">
        <f t="shared" si="1637"/>
        <v/>
      </c>
      <c r="P385" s="55" t="str">
        <f t="shared" si="1637"/>
        <v/>
      </c>
      <c r="Q385" s="55" t="str">
        <f t="shared" si="1637"/>
        <v/>
      </c>
      <c r="R385" s="55" t="str">
        <f t="shared" si="1637"/>
        <v/>
      </c>
      <c r="S385" s="55" t="str">
        <f t="shared" si="1637"/>
        <v/>
      </c>
      <c r="T385" s="55" t="str">
        <f t="shared" si="1637"/>
        <v/>
      </c>
      <c r="U385" s="55" t="str">
        <f t="shared" si="1637"/>
        <v/>
      </c>
      <c r="V385" s="55" t="str">
        <f t="shared" si="1637"/>
        <v/>
      </c>
      <c r="W385" s="55" t="str">
        <f t="shared" si="1637"/>
        <v/>
      </c>
      <c r="X385" s="55" t="str">
        <f t="shared" si="1637"/>
        <v/>
      </c>
      <c r="Y385" s="55" t="str">
        <f t="shared" si="1637"/>
        <v/>
      </c>
      <c r="Z385" s="55" t="str">
        <f t="shared" si="1637"/>
        <v/>
      </c>
      <c r="AA385" s="55" t="str">
        <f t="shared" si="1637"/>
        <v/>
      </c>
      <c r="AB385" s="55" t="str">
        <f t="shared" si="1637"/>
        <v/>
      </c>
      <c r="AC385" s="55" t="str">
        <f t="shared" si="1637"/>
        <v/>
      </c>
      <c r="AD385" s="55" t="str">
        <f t="shared" si="1637"/>
        <v/>
      </c>
      <c r="AE385" s="55" t="str">
        <f t="shared" si="1637"/>
        <v/>
      </c>
      <c r="AF385" s="55" t="str">
        <f t="shared" si="1637"/>
        <v/>
      </c>
      <c r="AG385" s="55" t="str">
        <f t="shared" si="1637"/>
        <v/>
      </c>
      <c r="AH385" s="55" t="str">
        <f t="shared" si="1637"/>
        <v/>
      </c>
      <c r="AI385" s="55" t="str">
        <f t="shared" si="1637"/>
        <v/>
      </c>
      <c r="AJ385" s="55" t="str">
        <f t="shared" si="1637"/>
        <v/>
      </c>
      <c r="AK385" s="55" t="str">
        <f t="shared" si="1637"/>
        <v/>
      </c>
      <c r="AL385" s="55" t="str">
        <f t="shared" si="1637"/>
        <v/>
      </c>
      <c r="AM385" s="55" t="str">
        <f t="shared" si="1637"/>
        <v/>
      </c>
      <c r="AN385" s="55" t="str">
        <f t="shared" si="1637"/>
        <v/>
      </c>
      <c r="AO385" s="55" t="str">
        <f t="shared" si="1637"/>
        <v/>
      </c>
      <c r="AP385" s="55" t="str">
        <f t="shared" si="1637"/>
        <v/>
      </c>
      <c r="AQ385" s="55" t="str">
        <f t="shared" si="1637"/>
        <v/>
      </c>
      <c r="AR385" s="55" t="str">
        <f t="shared" si="1637"/>
        <v/>
      </c>
      <c r="AS385" s="55" t="str">
        <f t="shared" si="1637"/>
        <v/>
      </c>
      <c r="AT385" s="55" t="str">
        <f t="shared" si="1637"/>
        <v/>
      </c>
      <c r="AU385" s="55" t="str">
        <f t="shared" si="1637"/>
        <v/>
      </c>
      <c r="AV385" s="55" t="str">
        <f t="shared" si="1637"/>
        <v/>
      </c>
      <c r="AW385" s="55" t="str">
        <f t="shared" si="1637"/>
        <v/>
      </c>
      <c r="AX385" s="55" t="str">
        <f t="shared" si="1637"/>
        <v/>
      </c>
      <c r="AY385" s="55" t="str">
        <f t="shared" si="1637"/>
        <v/>
      </c>
      <c r="AZ385" s="55" t="str">
        <f t="shared" si="1637"/>
        <v/>
      </c>
      <c r="BA385" s="55" t="str">
        <f t="shared" si="1637"/>
        <v/>
      </c>
      <c r="BB385" s="55" t="str">
        <f t="shared" si="1637"/>
        <v/>
      </c>
      <c r="BC385" s="55" t="str">
        <f t="shared" si="1637"/>
        <v/>
      </c>
      <c r="BD385" s="55" t="str">
        <f t="shared" si="1637"/>
        <v/>
      </c>
      <c r="BE385" s="55" t="str">
        <f t="shared" si="1637"/>
        <v/>
      </c>
      <c r="BF385" s="55" t="str">
        <f t="shared" si="1637"/>
        <v/>
      </c>
      <c r="BG385" s="55" t="str">
        <f t="shared" si="1637"/>
        <v/>
      </c>
      <c r="BH385" s="55" t="str">
        <f t="shared" si="1637"/>
        <v/>
      </c>
      <c r="BI385" s="55" t="str">
        <f t="shared" si="1637"/>
        <v/>
      </c>
      <c r="BJ385" s="55" t="str">
        <f t="shared" si="1637"/>
        <v/>
      </c>
      <c r="BK385" s="55" t="str">
        <f t="shared" si="1637"/>
        <v/>
      </c>
      <c r="BL385" s="55" t="str">
        <f t="shared" si="1637"/>
        <v/>
      </c>
      <c r="BM385" s="55" t="str">
        <f t="shared" si="1637"/>
        <v/>
      </c>
      <c r="BN385" s="55" t="str">
        <f t="shared" si="1637"/>
        <v/>
      </c>
      <c r="BO385" s="55" t="str">
        <f t="shared" si="1637"/>
        <v/>
      </c>
      <c r="BP385" s="55" t="str">
        <f t="shared" si="1637"/>
        <v/>
      </c>
      <c r="BQ385" s="55" t="str">
        <f t="shared" si="1637"/>
        <v/>
      </c>
      <c r="BR385" s="55" t="str">
        <f t="shared" si="1637"/>
        <v/>
      </c>
      <c r="BS385" s="55" t="str">
        <f t="shared" si="1637"/>
        <v/>
      </c>
      <c r="BT385" s="55" t="str">
        <f t="shared" si="1637"/>
        <v/>
      </c>
      <c r="BU385" s="55" t="str">
        <f t="shared" si="1637"/>
        <v/>
      </c>
      <c r="BV385" s="55" t="str">
        <f t="shared" si="1637"/>
        <v/>
      </c>
      <c r="BW385" s="55" t="str">
        <f t="shared" ref="BW385:CO385" si="1638">IFERROR(IF($Y$2="DAILY",BV385+1,""),"")</f>
        <v/>
      </c>
      <c r="BX385" s="55" t="str">
        <f t="shared" si="1638"/>
        <v/>
      </c>
      <c r="BY385" s="55" t="str">
        <f t="shared" si="1638"/>
        <v/>
      </c>
      <c r="BZ385" s="55" t="str">
        <f t="shared" si="1638"/>
        <v/>
      </c>
      <c r="CA385" s="55" t="str">
        <f t="shared" si="1638"/>
        <v/>
      </c>
      <c r="CB385" s="55" t="str">
        <f t="shared" si="1638"/>
        <v/>
      </c>
      <c r="CC385" s="55" t="str">
        <f t="shared" si="1638"/>
        <v/>
      </c>
      <c r="CD385" s="55" t="str">
        <f t="shared" si="1638"/>
        <v/>
      </c>
      <c r="CE385" s="55" t="str">
        <f t="shared" si="1638"/>
        <v/>
      </c>
      <c r="CF385" s="55" t="str">
        <f t="shared" si="1638"/>
        <v/>
      </c>
      <c r="CG385" s="55" t="str">
        <f t="shared" si="1638"/>
        <v/>
      </c>
      <c r="CH385" s="55" t="str">
        <f t="shared" si="1638"/>
        <v/>
      </c>
      <c r="CI385" s="55" t="str">
        <f t="shared" si="1638"/>
        <v/>
      </c>
      <c r="CJ385" s="55" t="str">
        <f t="shared" si="1638"/>
        <v/>
      </c>
      <c r="CK385" s="55" t="str">
        <f t="shared" si="1638"/>
        <v/>
      </c>
      <c r="CL385" s="55" t="str">
        <f t="shared" si="1638"/>
        <v/>
      </c>
      <c r="CM385" s="55" t="str">
        <f t="shared" si="1638"/>
        <v/>
      </c>
      <c r="CN385" s="55" t="str">
        <f t="shared" si="1638"/>
        <v/>
      </c>
      <c r="CO385" s="55" t="str">
        <f t="shared" si="1638"/>
        <v/>
      </c>
      <c r="CP385" s="56" t="str">
        <f>IFERROR(IF($Y$2="DAILY",DATE(B385,1,1)-WEEKDAY(DATE(B385,1,1))+13*7,DATE(CR385,1,1)-WEEKDAY(DATE(CR385,1,1))+13*7),"")</f>
        <v/>
      </c>
      <c r="CQ385" s="3"/>
      <c r="CR385" s="3" t="str">
        <f>B85</f>
        <v/>
      </c>
    </row>
    <row r="386" spans="1:96" ht="21" customHeight="1" x14ac:dyDescent="0.25">
      <c r="A386" s="48"/>
      <c r="B386" s="61"/>
      <c r="C386" s="57">
        <f t="shared" ref="C386" si="1639">IF($Y$2="DAILY",2,"")</f>
        <v>2</v>
      </c>
      <c r="D386" s="54" t="str">
        <f t="shared" ref="D386:D388" si="1640">IFERROR(IF($Y$2="DAILY",CP385+1,""),"")</f>
        <v/>
      </c>
      <c r="E386" s="55" t="str">
        <f t="shared" ref="E386:BP386" si="1641">IFERROR(IF($Y$2="DAILY",D386+1,""),"")</f>
        <v/>
      </c>
      <c r="F386" s="55" t="str">
        <f t="shared" si="1641"/>
        <v/>
      </c>
      <c r="G386" s="55" t="str">
        <f t="shared" si="1641"/>
        <v/>
      </c>
      <c r="H386" s="55" t="str">
        <f t="shared" si="1641"/>
        <v/>
      </c>
      <c r="I386" s="55" t="str">
        <f t="shared" si="1641"/>
        <v/>
      </c>
      <c r="J386" s="55" t="str">
        <f t="shared" si="1641"/>
        <v/>
      </c>
      <c r="K386" s="55" t="str">
        <f t="shared" si="1641"/>
        <v/>
      </c>
      <c r="L386" s="55" t="str">
        <f t="shared" si="1641"/>
        <v/>
      </c>
      <c r="M386" s="55" t="str">
        <f t="shared" si="1641"/>
        <v/>
      </c>
      <c r="N386" s="55" t="str">
        <f t="shared" si="1641"/>
        <v/>
      </c>
      <c r="O386" s="55" t="str">
        <f t="shared" si="1641"/>
        <v/>
      </c>
      <c r="P386" s="55" t="str">
        <f t="shared" si="1641"/>
        <v/>
      </c>
      <c r="Q386" s="55" t="str">
        <f t="shared" si="1641"/>
        <v/>
      </c>
      <c r="R386" s="55" t="str">
        <f t="shared" si="1641"/>
        <v/>
      </c>
      <c r="S386" s="55" t="str">
        <f t="shared" si="1641"/>
        <v/>
      </c>
      <c r="T386" s="55" t="str">
        <f t="shared" si="1641"/>
        <v/>
      </c>
      <c r="U386" s="55" t="str">
        <f t="shared" si="1641"/>
        <v/>
      </c>
      <c r="V386" s="55" t="str">
        <f t="shared" si="1641"/>
        <v/>
      </c>
      <c r="W386" s="55" t="str">
        <f t="shared" si="1641"/>
        <v/>
      </c>
      <c r="X386" s="55" t="str">
        <f t="shared" si="1641"/>
        <v/>
      </c>
      <c r="Y386" s="55" t="str">
        <f t="shared" si="1641"/>
        <v/>
      </c>
      <c r="Z386" s="55" t="str">
        <f t="shared" si="1641"/>
        <v/>
      </c>
      <c r="AA386" s="55" t="str">
        <f t="shared" si="1641"/>
        <v/>
      </c>
      <c r="AB386" s="55" t="str">
        <f t="shared" si="1641"/>
        <v/>
      </c>
      <c r="AC386" s="55" t="str">
        <f t="shared" si="1641"/>
        <v/>
      </c>
      <c r="AD386" s="55" t="str">
        <f t="shared" si="1641"/>
        <v/>
      </c>
      <c r="AE386" s="55" t="str">
        <f t="shared" si="1641"/>
        <v/>
      </c>
      <c r="AF386" s="55" t="str">
        <f t="shared" si="1641"/>
        <v/>
      </c>
      <c r="AG386" s="55" t="str">
        <f t="shared" si="1641"/>
        <v/>
      </c>
      <c r="AH386" s="55" t="str">
        <f t="shared" si="1641"/>
        <v/>
      </c>
      <c r="AI386" s="55" t="str">
        <f t="shared" si="1641"/>
        <v/>
      </c>
      <c r="AJ386" s="55" t="str">
        <f t="shared" si="1641"/>
        <v/>
      </c>
      <c r="AK386" s="55" t="str">
        <f t="shared" si="1641"/>
        <v/>
      </c>
      <c r="AL386" s="55" t="str">
        <f t="shared" si="1641"/>
        <v/>
      </c>
      <c r="AM386" s="55" t="str">
        <f t="shared" si="1641"/>
        <v/>
      </c>
      <c r="AN386" s="55" t="str">
        <f t="shared" si="1641"/>
        <v/>
      </c>
      <c r="AO386" s="55" t="str">
        <f t="shared" si="1641"/>
        <v/>
      </c>
      <c r="AP386" s="55" t="str">
        <f t="shared" si="1641"/>
        <v/>
      </c>
      <c r="AQ386" s="55" t="str">
        <f t="shared" si="1641"/>
        <v/>
      </c>
      <c r="AR386" s="55" t="str">
        <f t="shared" si="1641"/>
        <v/>
      </c>
      <c r="AS386" s="55" t="str">
        <f t="shared" si="1641"/>
        <v/>
      </c>
      <c r="AT386" s="55" t="str">
        <f t="shared" si="1641"/>
        <v/>
      </c>
      <c r="AU386" s="55" t="str">
        <f t="shared" si="1641"/>
        <v/>
      </c>
      <c r="AV386" s="55" t="str">
        <f t="shared" si="1641"/>
        <v/>
      </c>
      <c r="AW386" s="55" t="str">
        <f t="shared" si="1641"/>
        <v/>
      </c>
      <c r="AX386" s="55" t="str">
        <f t="shared" si="1641"/>
        <v/>
      </c>
      <c r="AY386" s="55" t="str">
        <f t="shared" si="1641"/>
        <v/>
      </c>
      <c r="AZ386" s="55" t="str">
        <f t="shared" si="1641"/>
        <v/>
      </c>
      <c r="BA386" s="55" t="str">
        <f t="shared" si="1641"/>
        <v/>
      </c>
      <c r="BB386" s="55" t="str">
        <f t="shared" si="1641"/>
        <v/>
      </c>
      <c r="BC386" s="55" t="str">
        <f t="shared" si="1641"/>
        <v/>
      </c>
      <c r="BD386" s="55" t="str">
        <f t="shared" si="1641"/>
        <v/>
      </c>
      <c r="BE386" s="55" t="str">
        <f t="shared" si="1641"/>
        <v/>
      </c>
      <c r="BF386" s="55" t="str">
        <f t="shared" si="1641"/>
        <v/>
      </c>
      <c r="BG386" s="55" t="str">
        <f t="shared" si="1641"/>
        <v/>
      </c>
      <c r="BH386" s="55" t="str">
        <f t="shared" si="1641"/>
        <v/>
      </c>
      <c r="BI386" s="55" t="str">
        <f t="shared" si="1641"/>
        <v/>
      </c>
      <c r="BJ386" s="55" t="str">
        <f t="shared" si="1641"/>
        <v/>
      </c>
      <c r="BK386" s="55" t="str">
        <f t="shared" si="1641"/>
        <v/>
      </c>
      <c r="BL386" s="55" t="str">
        <f t="shared" si="1641"/>
        <v/>
      </c>
      <c r="BM386" s="55" t="str">
        <f t="shared" si="1641"/>
        <v/>
      </c>
      <c r="BN386" s="55" t="str">
        <f t="shared" si="1641"/>
        <v/>
      </c>
      <c r="BO386" s="55" t="str">
        <f t="shared" si="1641"/>
        <v/>
      </c>
      <c r="BP386" s="55" t="str">
        <f t="shared" si="1641"/>
        <v/>
      </c>
      <c r="BQ386" s="55" t="str">
        <f t="shared" ref="BQ386:CO386" si="1642">IFERROR(IF($Y$2="DAILY",BP386+1,""),"")</f>
        <v/>
      </c>
      <c r="BR386" s="55" t="str">
        <f t="shared" si="1642"/>
        <v/>
      </c>
      <c r="BS386" s="55" t="str">
        <f t="shared" si="1642"/>
        <v/>
      </c>
      <c r="BT386" s="55" t="str">
        <f t="shared" si="1642"/>
        <v/>
      </c>
      <c r="BU386" s="55" t="str">
        <f t="shared" si="1642"/>
        <v/>
      </c>
      <c r="BV386" s="55" t="str">
        <f t="shared" si="1642"/>
        <v/>
      </c>
      <c r="BW386" s="55" t="str">
        <f t="shared" si="1642"/>
        <v/>
      </c>
      <c r="BX386" s="55" t="str">
        <f t="shared" si="1642"/>
        <v/>
      </c>
      <c r="BY386" s="55" t="str">
        <f t="shared" si="1642"/>
        <v/>
      </c>
      <c r="BZ386" s="55" t="str">
        <f t="shared" si="1642"/>
        <v/>
      </c>
      <c r="CA386" s="55" t="str">
        <f t="shared" si="1642"/>
        <v/>
      </c>
      <c r="CB386" s="55" t="str">
        <f t="shared" si="1642"/>
        <v/>
      </c>
      <c r="CC386" s="55" t="str">
        <f t="shared" si="1642"/>
        <v/>
      </c>
      <c r="CD386" s="55" t="str">
        <f t="shared" si="1642"/>
        <v/>
      </c>
      <c r="CE386" s="55" t="str">
        <f t="shared" si="1642"/>
        <v/>
      </c>
      <c r="CF386" s="55" t="str">
        <f t="shared" si="1642"/>
        <v/>
      </c>
      <c r="CG386" s="55" t="str">
        <f t="shared" si="1642"/>
        <v/>
      </c>
      <c r="CH386" s="55" t="str">
        <f t="shared" si="1642"/>
        <v/>
      </c>
      <c r="CI386" s="55" t="str">
        <f t="shared" si="1642"/>
        <v/>
      </c>
      <c r="CJ386" s="55" t="str">
        <f t="shared" si="1642"/>
        <v/>
      </c>
      <c r="CK386" s="55" t="str">
        <f t="shared" si="1642"/>
        <v/>
      </c>
      <c r="CL386" s="55" t="str">
        <f t="shared" si="1642"/>
        <v/>
      </c>
      <c r="CM386" s="55" t="str">
        <f t="shared" si="1642"/>
        <v/>
      </c>
      <c r="CN386" s="55" t="str">
        <f t="shared" si="1642"/>
        <v/>
      </c>
      <c r="CO386" s="55" t="str">
        <f t="shared" si="1642"/>
        <v/>
      </c>
      <c r="CP386" s="56" t="str">
        <f>IFERROR(IF($Y$2="DAILY",DATE(B385,1,1)-WEEKDAY(DATE(B385,1,1))+26*7,DATE(CR386,1,1)-WEEKDAY(DATE(CR386,1,1))+26*7),"")</f>
        <v/>
      </c>
      <c r="CQ386" s="3"/>
      <c r="CR386" s="3" t="str">
        <f>B85</f>
        <v/>
      </c>
    </row>
    <row r="387" spans="1:96" ht="21" customHeight="1" x14ac:dyDescent="0.25">
      <c r="A387" s="48"/>
      <c r="B387" s="49"/>
      <c r="C387" s="57">
        <f t="shared" ref="C387" si="1643">IF($Y$2="DAILY",3,"")</f>
        <v>3</v>
      </c>
      <c r="D387" s="54" t="str">
        <f t="shared" si="1640"/>
        <v/>
      </c>
      <c r="E387" s="55" t="str">
        <f t="shared" ref="E387:BP387" si="1644">IFERROR(IF($Y$2="DAILY",D387+1,""),"")</f>
        <v/>
      </c>
      <c r="F387" s="55" t="str">
        <f t="shared" si="1644"/>
        <v/>
      </c>
      <c r="G387" s="55" t="str">
        <f t="shared" si="1644"/>
        <v/>
      </c>
      <c r="H387" s="55" t="str">
        <f t="shared" si="1644"/>
        <v/>
      </c>
      <c r="I387" s="55" t="str">
        <f t="shared" si="1644"/>
        <v/>
      </c>
      <c r="J387" s="55" t="str">
        <f t="shared" si="1644"/>
        <v/>
      </c>
      <c r="K387" s="55" t="str">
        <f t="shared" si="1644"/>
        <v/>
      </c>
      <c r="L387" s="55" t="str">
        <f t="shared" si="1644"/>
        <v/>
      </c>
      <c r="M387" s="55" t="str">
        <f t="shared" si="1644"/>
        <v/>
      </c>
      <c r="N387" s="55" t="str">
        <f t="shared" si="1644"/>
        <v/>
      </c>
      <c r="O387" s="55" t="str">
        <f t="shared" si="1644"/>
        <v/>
      </c>
      <c r="P387" s="55" t="str">
        <f t="shared" si="1644"/>
        <v/>
      </c>
      <c r="Q387" s="55" t="str">
        <f t="shared" si="1644"/>
        <v/>
      </c>
      <c r="R387" s="55" t="str">
        <f t="shared" si="1644"/>
        <v/>
      </c>
      <c r="S387" s="55" t="str">
        <f t="shared" si="1644"/>
        <v/>
      </c>
      <c r="T387" s="55" t="str">
        <f t="shared" si="1644"/>
        <v/>
      </c>
      <c r="U387" s="55" t="str">
        <f t="shared" si="1644"/>
        <v/>
      </c>
      <c r="V387" s="55" t="str">
        <f t="shared" si="1644"/>
        <v/>
      </c>
      <c r="W387" s="55" t="str">
        <f t="shared" si="1644"/>
        <v/>
      </c>
      <c r="X387" s="55" t="str">
        <f t="shared" si="1644"/>
        <v/>
      </c>
      <c r="Y387" s="55" t="str">
        <f t="shared" si="1644"/>
        <v/>
      </c>
      <c r="Z387" s="55" t="str">
        <f t="shared" si="1644"/>
        <v/>
      </c>
      <c r="AA387" s="55" t="str">
        <f t="shared" si="1644"/>
        <v/>
      </c>
      <c r="AB387" s="55" t="str">
        <f t="shared" si="1644"/>
        <v/>
      </c>
      <c r="AC387" s="55" t="str">
        <f t="shared" si="1644"/>
        <v/>
      </c>
      <c r="AD387" s="55" t="str">
        <f t="shared" si="1644"/>
        <v/>
      </c>
      <c r="AE387" s="55" t="str">
        <f t="shared" si="1644"/>
        <v/>
      </c>
      <c r="AF387" s="55" t="str">
        <f t="shared" si="1644"/>
        <v/>
      </c>
      <c r="AG387" s="55" t="str">
        <f t="shared" si="1644"/>
        <v/>
      </c>
      <c r="AH387" s="55" t="str">
        <f t="shared" si="1644"/>
        <v/>
      </c>
      <c r="AI387" s="55" t="str">
        <f t="shared" si="1644"/>
        <v/>
      </c>
      <c r="AJ387" s="55" t="str">
        <f t="shared" si="1644"/>
        <v/>
      </c>
      <c r="AK387" s="55" t="str">
        <f t="shared" si="1644"/>
        <v/>
      </c>
      <c r="AL387" s="55" t="str">
        <f t="shared" si="1644"/>
        <v/>
      </c>
      <c r="AM387" s="55" t="str">
        <f t="shared" si="1644"/>
        <v/>
      </c>
      <c r="AN387" s="55" t="str">
        <f t="shared" si="1644"/>
        <v/>
      </c>
      <c r="AO387" s="55" t="str">
        <f t="shared" si="1644"/>
        <v/>
      </c>
      <c r="AP387" s="55" t="str">
        <f t="shared" si="1644"/>
        <v/>
      </c>
      <c r="AQ387" s="55" t="str">
        <f t="shared" si="1644"/>
        <v/>
      </c>
      <c r="AR387" s="55" t="str">
        <f t="shared" si="1644"/>
        <v/>
      </c>
      <c r="AS387" s="55" t="str">
        <f t="shared" si="1644"/>
        <v/>
      </c>
      <c r="AT387" s="55" t="str">
        <f t="shared" si="1644"/>
        <v/>
      </c>
      <c r="AU387" s="55" t="str">
        <f t="shared" si="1644"/>
        <v/>
      </c>
      <c r="AV387" s="55" t="str">
        <f t="shared" si="1644"/>
        <v/>
      </c>
      <c r="AW387" s="55" t="str">
        <f t="shared" si="1644"/>
        <v/>
      </c>
      <c r="AX387" s="55" t="str">
        <f t="shared" si="1644"/>
        <v/>
      </c>
      <c r="AY387" s="55" t="str">
        <f t="shared" si="1644"/>
        <v/>
      </c>
      <c r="AZ387" s="55" t="str">
        <f t="shared" si="1644"/>
        <v/>
      </c>
      <c r="BA387" s="55" t="str">
        <f t="shared" si="1644"/>
        <v/>
      </c>
      <c r="BB387" s="55" t="str">
        <f t="shared" si="1644"/>
        <v/>
      </c>
      <c r="BC387" s="55" t="str">
        <f t="shared" si="1644"/>
        <v/>
      </c>
      <c r="BD387" s="55" t="str">
        <f t="shared" si="1644"/>
        <v/>
      </c>
      <c r="BE387" s="55" t="str">
        <f t="shared" si="1644"/>
        <v/>
      </c>
      <c r="BF387" s="55" t="str">
        <f t="shared" si="1644"/>
        <v/>
      </c>
      <c r="BG387" s="55" t="str">
        <f t="shared" si="1644"/>
        <v/>
      </c>
      <c r="BH387" s="55" t="str">
        <f t="shared" si="1644"/>
        <v/>
      </c>
      <c r="BI387" s="55" t="str">
        <f t="shared" si="1644"/>
        <v/>
      </c>
      <c r="BJ387" s="55" t="str">
        <f t="shared" si="1644"/>
        <v/>
      </c>
      <c r="BK387" s="55" t="str">
        <f t="shared" si="1644"/>
        <v/>
      </c>
      <c r="BL387" s="55" t="str">
        <f t="shared" si="1644"/>
        <v/>
      </c>
      <c r="BM387" s="55" t="str">
        <f t="shared" si="1644"/>
        <v/>
      </c>
      <c r="BN387" s="55" t="str">
        <f t="shared" si="1644"/>
        <v/>
      </c>
      <c r="BO387" s="55" t="str">
        <f t="shared" si="1644"/>
        <v/>
      </c>
      <c r="BP387" s="55" t="str">
        <f t="shared" si="1644"/>
        <v/>
      </c>
      <c r="BQ387" s="55" t="str">
        <f t="shared" ref="BQ387:CO387" si="1645">IFERROR(IF($Y$2="DAILY",BP387+1,""),"")</f>
        <v/>
      </c>
      <c r="BR387" s="55" t="str">
        <f t="shared" si="1645"/>
        <v/>
      </c>
      <c r="BS387" s="55" t="str">
        <f t="shared" si="1645"/>
        <v/>
      </c>
      <c r="BT387" s="55" t="str">
        <f t="shared" si="1645"/>
        <v/>
      </c>
      <c r="BU387" s="55" t="str">
        <f t="shared" si="1645"/>
        <v/>
      </c>
      <c r="BV387" s="55" t="str">
        <f t="shared" si="1645"/>
        <v/>
      </c>
      <c r="BW387" s="55" t="str">
        <f t="shared" si="1645"/>
        <v/>
      </c>
      <c r="BX387" s="55" t="str">
        <f t="shared" si="1645"/>
        <v/>
      </c>
      <c r="BY387" s="55" t="str">
        <f t="shared" si="1645"/>
        <v/>
      </c>
      <c r="BZ387" s="55" t="str">
        <f t="shared" si="1645"/>
        <v/>
      </c>
      <c r="CA387" s="55" t="str">
        <f t="shared" si="1645"/>
        <v/>
      </c>
      <c r="CB387" s="55" t="str">
        <f t="shared" si="1645"/>
        <v/>
      </c>
      <c r="CC387" s="55" t="str">
        <f t="shared" si="1645"/>
        <v/>
      </c>
      <c r="CD387" s="55" t="str">
        <f t="shared" si="1645"/>
        <v/>
      </c>
      <c r="CE387" s="55" t="str">
        <f t="shared" si="1645"/>
        <v/>
      </c>
      <c r="CF387" s="55" t="str">
        <f t="shared" si="1645"/>
        <v/>
      </c>
      <c r="CG387" s="55" t="str">
        <f t="shared" si="1645"/>
        <v/>
      </c>
      <c r="CH387" s="55" t="str">
        <f t="shared" si="1645"/>
        <v/>
      </c>
      <c r="CI387" s="55" t="str">
        <f t="shared" si="1645"/>
        <v/>
      </c>
      <c r="CJ387" s="55" t="str">
        <f t="shared" si="1645"/>
        <v/>
      </c>
      <c r="CK387" s="55" t="str">
        <f t="shared" si="1645"/>
        <v/>
      </c>
      <c r="CL387" s="55" t="str">
        <f t="shared" si="1645"/>
        <v/>
      </c>
      <c r="CM387" s="55" t="str">
        <f t="shared" si="1645"/>
        <v/>
      </c>
      <c r="CN387" s="55" t="str">
        <f t="shared" si="1645"/>
        <v/>
      </c>
      <c r="CO387" s="55" t="str">
        <f t="shared" si="1645"/>
        <v/>
      </c>
      <c r="CP387" s="56" t="str">
        <f>IFERROR(IF($Y$2="DAILY",DATE(B385,1,1)-WEEKDAY(DATE(B385,1,1))+39*7,DATE(CR387,1,1)-WEEKDAY(DATE(CR387,1,1))+39*7),"")</f>
        <v/>
      </c>
      <c r="CQ387" s="3"/>
      <c r="CR387" s="3" t="str">
        <f>B85</f>
        <v/>
      </c>
    </row>
    <row r="388" spans="1:96" ht="21" customHeight="1" x14ac:dyDescent="0.25">
      <c r="A388" s="48"/>
      <c r="B388" s="49"/>
      <c r="C388" s="57">
        <f t="shared" ref="C388" si="1646">IF($Y$2="DAILY",4,"")</f>
        <v>4</v>
      </c>
      <c r="D388" s="54" t="str">
        <f t="shared" si="1640"/>
        <v/>
      </c>
      <c r="E388" s="55" t="str">
        <f t="shared" ref="E388:BP388" si="1647">IFERROR(IF($Y$2="DAILY",D388+1,""),"")</f>
        <v/>
      </c>
      <c r="F388" s="55" t="str">
        <f t="shared" si="1647"/>
        <v/>
      </c>
      <c r="G388" s="55" t="str">
        <f t="shared" si="1647"/>
        <v/>
      </c>
      <c r="H388" s="55" t="str">
        <f t="shared" si="1647"/>
        <v/>
      </c>
      <c r="I388" s="55" t="str">
        <f t="shared" si="1647"/>
        <v/>
      </c>
      <c r="J388" s="55" t="str">
        <f t="shared" si="1647"/>
        <v/>
      </c>
      <c r="K388" s="55" t="str">
        <f t="shared" si="1647"/>
        <v/>
      </c>
      <c r="L388" s="55" t="str">
        <f t="shared" si="1647"/>
        <v/>
      </c>
      <c r="M388" s="55" t="str">
        <f t="shared" si="1647"/>
        <v/>
      </c>
      <c r="N388" s="55" t="str">
        <f t="shared" si="1647"/>
        <v/>
      </c>
      <c r="O388" s="55" t="str">
        <f t="shared" si="1647"/>
        <v/>
      </c>
      <c r="P388" s="55" t="str">
        <f t="shared" si="1647"/>
        <v/>
      </c>
      <c r="Q388" s="55" t="str">
        <f t="shared" si="1647"/>
        <v/>
      </c>
      <c r="R388" s="55" t="str">
        <f t="shared" si="1647"/>
        <v/>
      </c>
      <c r="S388" s="55" t="str">
        <f t="shared" si="1647"/>
        <v/>
      </c>
      <c r="T388" s="55" t="str">
        <f t="shared" si="1647"/>
        <v/>
      </c>
      <c r="U388" s="55" t="str">
        <f t="shared" si="1647"/>
        <v/>
      </c>
      <c r="V388" s="55" t="str">
        <f t="shared" si="1647"/>
        <v/>
      </c>
      <c r="W388" s="55" t="str">
        <f t="shared" si="1647"/>
        <v/>
      </c>
      <c r="X388" s="55" t="str">
        <f t="shared" si="1647"/>
        <v/>
      </c>
      <c r="Y388" s="55" t="str">
        <f t="shared" si="1647"/>
        <v/>
      </c>
      <c r="Z388" s="55" t="str">
        <f t="shared" si="1647"/>
        <v/>
      </c>
      <c r="AA388" s="55" t="str">
        <f t="shared" si="1647"/>
        <v/>
      </c>
      <c r="AB388" s="55" t="str">
        <f t="shared" si="1647"/>
        <v/>
      </c>
      <c r="AC388" s="55" t="str">
        <f t="shared" si="1647"/>
        <v/>
      </c>
      <c r="AD388" s="55" t="str">
        <f t="shared" si="1647"/>
        <v/>
      </c>
      <c r="AE388" s="55" t="str">
        <f t="shared" si="1647"/>
        <v/>
      </c>
      <c r="AF388" s="55" t="str">
        <f t="shared" si="1647"/>
        <v/>
      </c>
      <c r="AG388" s="55" t="str">
        <f t="shared" si="1647"/>
        <v/>
      </c>
      <c r="AH388" s="55" t="str">
        <f t="shared" si="1647"/>
        <v/>
      </c>
      <c r="AI388" s="55" t="str">
        <f t="shared" si="1647"/>
        <v/>
      </c>
      <c r="AJ388" s="55" t="str">
        <f t="shared" si="1647"/>
        <v/>
      </c>
      <c r="AK388" s="55" t="str">
        <f t="shared" si="1647"/>
        <v/>
      </c>
      <c r="AL388" s="55" t="str">
        <f t="shared" si="1647"/>
        <v/>
      </c>
      <c r="AM388" s="55" t="str">
        <f t="shared" si="1647"/>
        <v/>
      </c>
      <c r="AN388" s="55" t="str">
        <f t="shared" si="1647"/>
        <v/>
      </c>
      <c r="AO388" s="55" t="str">
        <f t="shared" si="1647"/>
        <v/>
      </c>
      <c r="AP388" s="55" t="str">
        <f t="shared" si="1647"/>
        <v/>
      </c>
      <c r="AQ388" s="55" t="str">
        <f t="shared" si="1647"/>
        <v/>
      </c>
      <c r="AR388" s="55" t="str">
        <f t="shared" si="1647"/>
        <v/>
      </c>
      <c r="AS388" s="55" t="str">
        <f t="shared" si="1647"/>
        <v/>
      </c>
      <c r="AT388" s="55" t="str">
        <f t="shared" si="1647"/>
        <v/>
      </c>
      <c r="AU388" s="55" t="str">
        <f t="shared" si="1647"/>
        <v/>
      </c>
      <c r="AV388" s="55" t="str">
        <f t="shared" si="1647"/>
        <v/>
      </c>
      <c r="AW388" s="55" t="str">
        <f t="shared" si="1647"/>
        <v/>
      </c>
      <c r="AX388" s="55" t="str">
        <f t="shared" si="1647"/>
        <v/>
      </c>
      <c r="AY388" s="55" t="str">
        <f t="shared" si="1647"/>
        <v/>
      </c>
      <c r="AZ388" s="55" t="str">
        <f t="shared" si="1647"/>
        <v/>
      </c>
      <c r="BA388" s="55" t="str">
        <f t="shared" si="1647"/>
        <v/>
      </c>
      <c r="BB388" s="55" t="str">
        <f t="shared" si="1647"/>
        <v/>
      </c>
      <c r="BC388" s="55" t="str">
        <f t="shared" si="1647"/>
        <v/>
      </c>
      <c r="BD388" s="55" t="str">
        <f t="shared" si="1647"/>
        <v/>
      </c>
      <c r="BE388" s="55" t="str">
        <f t="shared" si="1647"/>
        <v/>
      </c>
      <c r="BF388" s="55" t="str">
        <f t="shared" si="1647"/>
        <v/>
      </c>
      <c r="BG388" s="55" t="str">
        <f t="shared" si="1647"/>
        <v/>
      </c>
      <c r="BH388" s="55" t="str">
        <f t="shared" si="1647"/>
        <v/>
      </c>
      <c r="BI388" s="55" t="str">
        <f t="shared" si="1647"/>
        <v/>
      </c>
      <c r="BJ388" s="55" t="str">
        <f t="shared" si="1647"/>
        <v/>
      </c>
      <c r="BK388" s="55" t="str">
        <f t="shared" si="1647"/>
        <v/>
      </c>
      <c r="BL388" s="55" t="str">
        <f t="shared" si="1647"/>
        <v/>
      </c>
      <c r="BM388" s="55" t="str">
        <f t="shared" si="1647"/>
        <v/>
      </c>
      <c r="BN388" s="55" t="str">
        <f t="shared" si="1647"/>
        <v/>
      </c>
      <c r="BO388" s="55" t="str">
        <f t="shared" si="1647"/>
        <v/>
      </c>
      <c r="BP388" s="55" t="str">
        <f t="shared" si="1647"/>
        <v/>
      </c>
      <c r="BQ388" s="55" t="str">
        <f t="shared" ref="BQ388:CO388" si="1648">IFERROR(IF($Y$2="DAILY",BP388+1,""),"")</f>
        <v/>
      </c>
      <c r="BR388" s="55" t="str">
        <f t="shared" si="1648"/>
        <v/>
      </c>
      <c r="BS388" s="55" t="str">
        <f t="shared" si="1648"/>
        <v/>
      </c>
      <c r="BT388" s="55" t="str">
        <f t="shared" si="1648"/>
        <v/>
      </c>
      <c r="BU388" s="55" t="str">
        <f t="shared" si="1648"/>
        <v/>
      </c>
      <c r="BV388" s="55" t="str">
        <f t="shared" si="1648"/>
        <v/>
      </c>
      <c r="BW388" s="55" t="str">
        <f t="shared" si="1648"/>
        <v/>
      </c>
      <c r="BX388" s="55" t="str">
        <f t="shared" si="1648"/>
        <v/>
      </c>
      <c r="BY388" s="55" t="str">
        <f t="shared" si="1648"/>
        <v/>
      </c>
      <c r="BZ388" s="55" t="str">
        <f t="shared" si="1648"/>
        <v/>
      </c>
      <c r="CA388" s="55" t="str">
        <f t="shared" si="1648"/>
        <v/>
      </c>
      <c r="CB388" s="55" t="str">
        <f t="shared" si="1648"/>
        <v/>
      </c>
      <c r="CC388" s="55" t="str">
        <f t="shared" si="1648"/>
        <v/>
      </c>
      <c r="CD388" s="55" t="str">
        <f t="shared" si="1648"/>
        <v/>
      </c>
      <c r="CE388" s="55" t="str">
        <f t="shared" si="1648"/>
        <v/>
      </c>
      <c r="CF388" s="55" t="str">
        <f t="shared" si="1648"/>
        <v/>
      </c>
      <c r="CG388" s="55" t="str">
        <f t="shared" si="1648"/>
        <v/>
      </c>
      <c r="CH388" s="55" t="str">
        <f t="shared" si="1648"/>
        <v/>
      </c>
      <c r="CI388" s="55" t="str">
        <f t="shared" si="1648"/>
        <v/>
      </c>
      <c r="CJ388" s="55" t="str">
        <f t="shared" si="1648"/>
        <v/>
      </c>
      <c r="CK388" s="55" t="str">
        <f t="shared" si="1648"/>
        <v/>
      </c>
      <c r="CL388" s="55" t="str">
        <f t="shared" si="1648"/>
        <v/>
      </c>
      <c r="CM388" s="55" t="str">
        <f t="shared" si="1648"/>
        <v/>
      </c>
      <c r="CN388" s="55" t="str">
        <f t="shared" si="1648"/>
        <v/>
      </c>
      <c r="CO388" s="55" t="str">
        <f t="shared" si="1648"/>
        <v/>
      </c>
      <c r="CP388" s="56" t="str">
        <f>IFERROR(IF($Y$2="DAILY",DATE(B385,1,1)-WEEKDAY(DATE(B385,1,1))+52*7,DATE(CR388,1,1)-WEEKDAY(DATE(CR388,1,1))+52*7),"")</f>
        <v/>
      </c>
      <c r="CQ388" s="3"/>
      <c r="CR388" s="3" t="str">
        <f>B85</f>
        <v/>
      </c>
    </row>
    <row r="389" spans="1:96" ht="21" customHeight="1" x14ac:dyDescent="0.25">
      <c r="A389" s="48"/>
      <c r="B389" s="49"/>
      <c r="C389" s="58"/>
      <c r="D389" s="54" t="str">
        <f>IFERROR(IF($Y$2="DAILY",IF(AND(MONTH(DATE(B385,2,29))=2,WEEKDAY(DATE(B385,1,1))=7),DATE(B385,12,24),""),""),"")</f>
        <v/>
      </c>
      <c r="E389" s="55" t="str">
        <f>IFERROR(IF($Y$2="DAILY",IF(AND(MONTH(DATE(B385,2,29))=2,WEEKDAY(DATE(B385,1,1))=7),DATE(B385,12,25),""),""),"")</f>
        <v/>
      </c>
      <c r="F389" s="55" t="str">
        <f>IFERROR(IF($Y$2="DAILY",IF(AND(MONTH(DATE(B385,2,29))=2,WEEKDAY(DATE(B385,1,1))=7),DATE(B385,12,26),""),""),"")</f>
        <v/>
      </c>
      <c r="G389" s="55" t="str">
        <f>IFERROR(IF($Y$2="DAILY",IF(AND(MONTH(DATE(B385,2,29))=2,WEEKDAY(DATE(B385,1,1))=7),DATE(B385,12,27),""),""),"")</f>
        <v/>
      </c>
      <c r="H389" s="55" t="str">
        <f>IFERROR(IF($Y$2="DAILY",IF(AND(MONTH(DATE(B385,2,29))=2,WEEKDAY(DATE(B385,1,1))=7),DATE(B385,12,28),""),""),"")</f>
        <v/>
      </c>
      <c r="I389" s="55" t="str">
        <f>IFERROR(IF($Y$2="DAILY",IF(AND(MONTH(DATE(B385,2,29))=2,WEEKDAY(DATE(B385,1,1))=7),DATE(B385,12,29),""),""),"")</f>
        <v/>
      </c>
      <c r="J389" s="55" t="str">
        <f>IFERROR(IF($Y$2="DAILY",IF(AND(MONTH(DATE(B385,2,29))=2,WEEKDAY(DATE(B385,1,1))=7),DATE(B385,12,30),""),""),"")</f>
        <v/>
      </c>
      <c r="K389" s="55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  <c r="BT389" s="62"/>
      <c r="BU389" s="62"/>
      <c r="BV389" s="62"/>
      <c r="BW389" s="62"/>
      <c r="BX389" s="62"/>
      <c r="BY389" s="62"/>
      <c r="BZ389" s="62"/>
      <c r="CA389" s="62"/>
      <c r="CB389" s="62"/>
      <c r="CC389" s="62"/>
      <c r="CD389" s="62"/>
      <c r="CE389" s="62"/>
      <c r="CF389" s="62"/>
      <c r="CG389" s="62"/>
      <c r="CH389" s="62"/>
      <c r="CI389" s="62"/>
      <c r="CJ389" s="62"/>
      <c r="CK389" s="62"/>
      <c r="CL389" s="62"/>
      <c r="CM389" s="62"/>
      <c r="CN389" s="62"/>
      <c r="CO389" s="62"/>
      <c r="CP389" s="56"/>
      <c r="CQ389" s="3"/>
      <c r="CR389" s="3" t="str">
        <f>B85</f>
        <v/>
      </c>
    </row>
    <row r="390" spans="1:96" ht="21" customHeight="1" x14ac:dyDescent="0.25">
      <c r="A390" s="48" t="str">
        <f>IFERROR(IF($Y$2="DAILY","75-76",""),"")</f>
        <v>75-76</v>
      </c>
      <c r="B390" s="49" t="str">
        <f>IFERROR(IF($Y$2="DAILY",$B$10+76,""),"")</f>
        <v/>
      </c>
      <c r="C390" s="57">
        <f t="shared" ref="C390" si="1649">IF($Y$2="DAILY",1,"")</f>
        <v>1</v>
      </c>
      <c r="D390" s="54" t="str">
        <f>IFERROR(IF($Y$2="DAILY",DATE(B390,1,1)-WEEKDAY(DATE(B390,1,1),1)+1,""),"")</f>
        <v/>
      </c>
      <c r="E390" s="55" t="str">
        <f>IFERROR(IF($Y$2="DAILY",DATE(B390,1,1)-WEEKDAY(DATE(B390,1,1),1)+2,""),"")</f>
        <v/>
      </c>
      <c r="F390" s="55" t="str">
        <f>IFERROR(IF($Y$2="DAILY",DATE(B390,1,1)-WEEKDAY(DATE(B390,1,1),1)+3,""),"")</f>
        <v/>
      </c>
      <c r="G390" s="55" t="str">
        <f>IFERROR(IF($Y$2="DAILY",DATE(B390,1,1)-WEEKDAY(DATE(B390,1,1),1)+4,""),"")</f>
        <v/>
      </c>
      <c r="H390" s="55" t="str">
        <f>IFERROR(IF($Y$2="DAILY",DATE(B390,1,1)-WEEKDAY(DATE(B390,1,1),1)+5,""),"")</f>
        <v/>
      </c>
      <c r="I390" s="55" t="str">
        <f>IFERROR(IF($Y$2="DAILY",DATE(B390,1,1)-WEEKDAY(DATE(B390,1,1),1)+6,""),"")</f>
        <v/>
      </c>
      <c r="J390" s="55" t="str">
        <f>IFERROR(IF($Y$2="DAILY",DATE(B390,1,1)-WEEKDAY(DATE(B390,1,1),1)+7,""),"")</f>
        <v/>
      </c>
      <c r="K390" s="55" t="str">
        <f t="shared" ref="K390:BV390" si="1650">IFERROR(IF($Y$2="DAILY",J390+1,""),"")</f>
        <v/>
      </c>
      <c r="L390" s="55" t="str">
        <f t="shared" si="1650"/>
        <v/>
      </c>
      <c r="M390" s="55" t="str">
        <f t="shared" si="1650"/>
        <v/>
      </c>
      <c r="N390" s="55" t="str">
        <f t="shared" si="1650"/>
        <v/>
      </c>
      <c r="O390" s="55" t="str">
        <f t="shared" si="1650"/>
        <v/>
      </c>
      <c r="P390" s="55" t="str">
        <f t="shared" si="1650"/>
        <v/>
      </c>
      <c r="Q390" s="55" t="str">
        <f t="shared" si="1650"/>
        <v/>
      </c>
      <c r="R390" s="55" t="str">
        <f t="shared" si="1650"/>
        <v/>
      </c>
      <c r="S390" s="55" t="str">
        <f t="shared" si="1650"/>
        <v/>
      </c>
      <c r="T390" s="55" t="str">
        <f t="shared" si="1650"/>
        <v/>
      </c>
      <c r="U390" s="55" t="str">
        <f t="shared" si="1650"/>
        <v/>
      </c>
      <c r="V390" s="55" t="str">
        <f t="shared" si="1650"/>
        <v/>
      </c>
      <c r="W390" s="55" t="str">
        <f t="shared" si="1650"/>
        <v/>
      </c>
      <c r="X390" s="55" t="str">
        <f t="shared" si="1650"/>
        <v/>
      </c>
      <c r="Y390" s="55" t="str">
        <f t="shared" si="1650"/>
        <v/>
      </c>
      <c r="Z390" s="55" t="str">
        <f t="shared" si="1650"/>
        <v/>
      </c>
      <c r="AA390" s="55" t="str">
        <f t="shared" si="1650"/>
        <v/>
      </c>
      <c r="AB390" s="55" t="str">
        <f t="shared" si="1650"/>
        <v/>
      </c>
      <c r="AC390" s="55" t="str">
        <f t="shared" si="1650"/>
        <v/>
      </c>
      <c r="AD390" s="55" t="str">
        <f t="shared" si="1650"/>
        <v/>
      </c>
      <c r="AE390" s="55" t="str">
        <f t="shared" si="1650"/>
        <v/>
      </c>
      <c r="AF390" s="55" t="str">
        <f t="shared" si="1650"/>
        <v/>
      </c>
      <c r="AG390" s="55" t="str">
        <f t="shared" si="1650"/>
        <v/>
      </c>
      <c r="AH390" s="55" t="str">
        <f t="shared" si="1650"/>
        <v/>
      </c>
      <c r="AI390" s="55" t="str">
        <f t="shared" si="1650"/>
        <v/>
      </c>
      <c r="AJ390" s="55" t="str">
        <f t="shared" si="1650"/>
        <v/>
      </c>
      <c r="AK390" s="55" t="str">
        <f t="shared" si="1650"/>
        <v/>
      </c>
      <c r="AL390" s="55" t="str">
        <f t="shared" si="1650"/>
        <v/>
      </c>
      <c r="AM390" s="55" t="str">
        <f t="shared" si="1650"/>
        <v/>
      </c>
      <c r="AN390" s="55" t="str">
        <f t="shared" si="1650"/>
        <v/>
      </c>
      <c r="AO390" s="55" t="str">
        <f t="shared" si="1650"/>
        <v/>
      </c>
      <c r="AP390" s="55" t="str">
        <f t="shared" si="1650"/>
        <v/>
      </c>
      <c r="AQ390" s="55" t="str">
        <f t="shared" si="1650"/>
        <v/>
      </c>
      <c r="AR390" s="55" t="str">
        <f t="shared" si="1650"/>
        <v/>
      </c>
      <c r="AS390" s="55" t="str">
        <f t="shared" si="1650"/>
        <v/>
      </c>
      <c r="AT390" s="55" t="str">
        <f t="shared" si="1650"/>
        <v/>
      </c>
      <c r="AU390" s="55" t="str">
        <f t="shared" si="1650"/>
        <v/>
      </c>
      <c r="AV390" s="55" t="str">
        <f t="shared" si="1650"/>
        <v/>
      </c>
      <c r="AW390" s="55" t="str">
        <f t="shared" si="1650"/>
        <v/>
      </c>
      <c r="AX390" s="55" t="str">
        <f t="shared" si="1650"/>
        <v/>
      </c>
      <c r="AY390" s="55" t="str">
        <f t="shared" si="1650"/>
        <v/>
      </c>
      <c r="AZ390" s="55" t="str">
        <f t="shared" si="1650"/>
        <v/>
      </c>
      <c r="BA390" s="55" t="str">
        <f t="shared" si="1650"/>
        <v/>
      </c>
      <c r="BB390" s="55" t="str">
        <f t="shared" si="1650"/>
        <v/>
      </c>
      <c r="BC390" s="55" t="str">
        <f t="shared" si="1650"/>
        <v/>
      </c>
      <c r="BD390" s="55" t="str">
        <f t="shared" si="1650"/>
        <v/>
      </c>
      <c r="BE390" s="55" t="str">
        <f t="shared" si="1650"/>
        <v/>
      </c>
      <c r="BF390" s="55" t="str">
        <f t="shared" si="1650"/>
        <v/>
      </c>
      <c r="BG390" s="55" t="str">
        <f t="shared" si="1650"/>
        <v/>
      </c>
      <c r="BH390" s="55" t="str">
        <f t="shared" si="1650"/>
        <v/>
      </c>
      <c r="BI390" s="55" t="str">
        <f t="shared" si="1650"/>
        <v/>
      </c>
      <c r="BJ390" s="55" t="str">
        <f t="shared" si="1650"/>
        <v/>
      </c>
      <c r="BK390" s="55" t="str">
        <f t="shared" si="1650"/>
        <v/>
      </c>
      <c r="BL390" s="55" t="str">
        <f t="shared" si="1650"/>
        <v/>
      </c>
      <c r="BM390" s="55" t="str">
        <f t="shared" si="1650"/>
        <v/>
      </c>
      <c r="BN390" s="55" t="str">
        <f t="shared" si="1650"/>
        <v/>
      </c>
      <c r="BO390" s="55" t="str">
        <f t="shared" si="1650"/>
        <v/>
      </c>
      <c r="BP390" s="55" t="str">
        <f t="shared" si="1650"/>
        <v/>
      </c>
      <c r="BQ390" s="55" t="str">
        <f t="shared" si="1650"/>
        <v/>
      </c>
      <c r="BR390" s="55" t="str">
        <f t="shared" si="1650"/>
        <v/>
      </c>
      <c r="BS390" s="55" t="str">
        <f t="shared" si="1650"/>
        <v/>
      </c>
      <c r="BT390" s="55" t="str">
        <f t="shared" si="1650"/>
        <v/>
      </c>
      <c r="BU390" s="55" t="str">
        <f t="shared" si="1650"/>
        <v/>
      </c>
      <c r="BV390" s="55" t="str">
        <f t="shared" si="1650"/>
        <v/>
      </c>
      <c r="BW390" s="55" t="str">
        <f t="shared" ref="BW390:CO390" si="1651">IFERROR(IF($Y$2="DAILY",BV390+1,""),"")</f>
        <v/>
      </c>
      <c r="BX390" s="55" t="str">
        <f t="shared" si="1651"/>
        <v/>
      </c>
      <c r="BY390" s="55" t="str">
        <f t="shared" si="1651"/>
        <v/>
      </c>
      <c r="BZ390" s="55" t="str">
        <f t="shared" si="1651"/>
        <v/>
      </c>
      <c r="CA390" s="55" t="str">
        <f t="shared" si="1651"/>
        <v/>
      </c>
      <c r="CB390" s="55" t="str">
        <f t="shared" si="1651"/>
        <v/>
      </c>
      <c r="CC390" s="55" t="str">
        <f t="shared" si="1651"/>
        <v/>
      </c>
      <c r="CD390" s="55" t="str">
        <f t="shared" si="1651"/>
        <v/>
      </c>
      <c r="CE390" s="55" t="str">
        <f t="shared" si="1651"/>
        <v/>
      </c>
      <c r="CF390" s="55" t="str">
        <f t="shared" si="1651"/>
        <v/>
      </c>
      <c r="CG390" s="55" t="str">
        <f t="shared" si="1651"/>
        <v/>
      </c>
      <c r="CH390" s="55" t="str">
        <f t="shared" si="1651"/>
        <v/>
      </c>
      <c r="CI390" s="55" t="str">
        <f t="shared" si="1651"/>
        <v/>
      </c>
      <c r="CJ390" s="55" t="str">
        <f t="shared" si="1651"/>
        <v/>
      </c>
      <c r="CK390" s="55" t="str">
        <f t="shared" si="1651"/>
        <v/>
      </c>
      <c r="CL390" s="55" t="str">
        <f t="shared" si="1651"/>
        <v/>
      </c>
      <c r="CM390" s="55" t="str">
        <f t="shared" si="1651"/>
        <v/>
      </c>
      <c r="CN390" s="55" t="str">
        <f t="shared" si="1651"/>
        <v/>
      </c>
      <c r="CO390" s="55" t="str">
        <f t="shared" si="1651"/>
        <v/>
      </c>
      <c r="CP390" s="56" t="str">
        <f>IFERROR(IF($Y$2="DAILY",DATE(B390,1,1)-WEEKDAY(DATE(B390,1,1))+13*7,DATE(CR390,1,1)-WEEKDAY(DATE(CR390,1,1))+13*7),"")</f>
        <v/>
      </c>
      <c r="CQ390" s="3"/>
      <c r="CR390" s="3" t="str">
        <f>B86</f>
        <v/>
      </c>
    </row>
    <row r="391" spans="1:96" ht="21" customHeight="1" x14ac:dyDescent="0.25">
      <c r="A391" s="48"/>
      <c r="B391" s="61"/>
      <c r="C391" s="57">
        <f t="shared" ref="C391" si="1652">IF($Y$2="DAILY",2,"")</f>
        <v>2</v>
      </c>
      <c r="D391" s="54" t="str">
        <f t="shared" ref="D391:D393" si="1653">IFERROR(IF($Y$2="DAILY",CP390+1,""),"")</f>
        <v/>
      </c>
      <c r="E391" s="55" t="str">
        <f t="shared" ref="E391:BP391" si="1654">IFERROR(IF($Y$2="DAILY",D391+1,""),"")</f>
        <v/>
      </c>
      <c r="F391" s="55" t="str">
        <f t="shared" si="1654"/>
        <v/>
      </c>
      <c r="G391" s="55" t="str">
        <f t="shared" si="1654"/>
        <v/>
      </c>
      <c r="H391" s="55" t="str">
        <f t="shared" si="1654"/>
        <v/>
      </c>
      <c r="I391" s="55" t="str">
        <f t="shared" si="1654"/>
        <v/>
      </c>
      <c r="J391" s="55" t="str">
        <f t="shared" si="1654"/>
        <v/>
      </c>
      <c r="K391" s="55" t="str">
        <f t="shared" si="1654"/>
        <v/>
      </c>
      <c r="L391" s="55" t="str">
        <f t="shared" si="1654"/>
        <v/>
      </c>
      <c r="M391" s="55" t="str">
        <f t="shared" si="1654"/>
        <v/>
      </c>
      <c r="N391" s="55" t="str">
        <f t="shared" si="1654"/>
        <v/>
      </c>
      <c r="O391" s="55" t="str">
        <f t="shared" si="1654"/>
        <v/>
      </c>
      <c r="P391" s="55" t="str">
        <f t="shared" si="1654"/>
        <v/>
      </c>
      <c r="Q391" s="55" t="str">
        <f t="shared" si="1654"/>
        <v/>
      </c>
      <c r="R391" s="55" t="str">
        <f t="shared" si="1654"/>
        <v/>
      </c>
      <c r="S391" s="55" t="str">
        <f t="shared" si="1654"/>
        <v/>
      </c>
      <c r="T391" s="55" t="str">
        <f t="shared" si="1654"/>
        <v/>
      </c>
      <c r="U391" s="55" t="str">
        <f t="shared" si="1654"/>
        <v/>
      </c>
      <c r="V391" s="55" t="str">
        <f t="shared" si="1654"/>
        <v/>
      </c>
      <c r="W391" s="55" t="str">
        <f t="shared" si="1654"/>
        <v/>
      </c>
      <c r="X391" s="55" t="str">
        <f t="shared" si="1654"/>
        <v/>
      </c>
      <c r="Y391" s="55" t="str">
        <f t="shared" si="1654"/>
        <v/>
      </c>
      <c r="Z391" s="55" t="str">
        <f t="shared" si="1654"/>
        <v/>
      </c>
      <c r="AA391" s="55" t="str">
        <f t="shared" si="1654"/>
        <v/>
      </c>
      <c r="AB391" s="55" t="str">
        <f t="shared" si="1654"/>
        <v/>
      </c>
      <c r="AC391" s="55" t="str">
        <f t="shared" si="1654"/>
        <v/>
      </c>
      <c r="AD391" s="55" t="str">
        <f t="shared" si="1654"/>
        <v/>
      </c>
      <c r="AE391" s="55" t="str">
        <f t="shared" si="1654"/>
        <v/>
      </c>
      <c r="AF391" s="55" t="str">
        <f t="shared" si="1654"/>
        <v/>
      </c>
      <c r="AG391" s="55" t="str">
        <f t="shared" si="1654"/>
        <v/>
      </c>
      <c r="AH391" s="55" t="str">
        <f t="shared" si="1654"/>
        <v/>
      </c>
      <c r="AI391" s="55" t="str">
        <f t="shared" si="1654"/>
        <v/>
      </c>
      <c r="AJ391" s="55" t="str">
        <f t="shared" si="1654"/>
        <v/>
      </c>
      <c r="AK391" s="55" t="str">
        <f t="shared" si="1654"/>
        <v/>
      </c>
      <c r="AL391" s="55" t="str">
        <f t="shared" si="1654"/>
        <v/>
      </c>
      <c r="AM391" s="55" t="str">
        <f t="shared" si="1654"/>
        <v/>
      </c>
      <c r="AN391" s="55" t="str">
        <f t="shared" si="1654"/>
        <v/>
      </c>
      <c r="AO391" s="55" t="str">
        <f t="shared" si="1654"/>
        <v/>
      </c>
      <c r="AP391" s="55" t="str">
        <f t="shared" si="1654"/>
        <v/>
      </c>
      <c r="AQ391" s="55" t="str">
        <f t="shared" si="1654"/>
        <v/>
      </c>
      <c r="AR391" s="55" t="str">
        <f t="shared" si="1654"/>
        <v/>
      </c>
      <c r="AS391" s="55" t="str">
        <f t="shared" si="1654"/>
        <v/>
      </c>
      <c r="AT391" s="55" t="str">
        <f t="shared" si="1654"/>
        <v/>
      </c>
      <c r="AU391" s="55" t="str">
        <f t="shared" si="1654"/>
        <v/>
      </c>
      <c r="AV391" s="55" t="str">
        <f t="shared" si="1654"/>
        <v/>
      </c>
      <c r="AW391" s="55" t="str">
        <f t="shared" si="1654"/>
        <v/>
      </c>
      <c r="AX391" s="55" t="str">
        <f t="shared" si="1654"/>
        <v/>
      </c>
      <c r="AY391" s="55" t="str">
        <f t="shared" si="1654"/>
        <v/>
      </c>
      <c r="AZ391" s="55" t="str">
        <f t="shared" si="1654"/>
        <v/>
      </c>
      <c r="BA391" s="55" t="str">
        <f t="shared" si="1654"/>
        <v/>
      </c>
      <c r="BB391" s="55" t="str">
        <f t="shared" si="1654"/>
        <v/>
      </c>
      <c r="BC391" s="55" t="str">
        <f t="shared" si="1654"/>
        <v/>
      </c>
      <c r="BD391" s="55" t="str">
        <f t="shared" si="1654"/>
        <v/>
      </c>
      <c r="BE391" s="55" t="str">
        <f t="shared" si="1654"/>
        <v/>
      </c>
      <c r="BF391" s="55" t="str">
        <f t="shared" si="1654"/>
        <v/>
      </c>
      <c r="BG391" s="55" t="str">
        <f t="shared" si="1654"/>
        <v/>
      </c>
      <c r="BH391" s="55" t="str">
        <f t="shared" si="1654"/>
        <v/>
      </c>
      <c r="BI391" s="55" t="str">
        <f t="shared" si="1654"/>
        <v/>
      </c>
      <c r="BJ391" s="55" t="str">
        <f t="shared" si="1654"/>
        <v/>
      </c>
      <c r="BK391" s="55" t="str">
        <f t="shared" si="1654"/>
        <v/>
      </c>
      <c r="BL391" s="55" t="str">
        <f t="shared" si="1654"/>
        <v/>
      </c>
      <c r="BM391" s="55" t="str">
        <f t="shared" si="1654"/>
        <v/>
      </c>
      <c r="BN391" s="55" t="str">
        <f t="shared" si="1654"/>
        <v/>
      </c>
      <c r="BO391" s="55" t="str">
        <f t="shared" si="1654"/>
        <v/>
      </c>
      <c r="BP391" s="55" t="str">
        <f t="shared" si="1654"/>
        <v/>
      </c>
      <c r="BQ391" s="55" t="str">
        <f t="shared" ref="BQ391:CO391" si="1655">IFERROR(IF($Y$2="DAILY",BP391+1,""),"")</f>
        <v/>
      </c>
      <c r="BR391" s="55" t="str">
        <f t="shared" si="1655"/>
        <v/>
      </c>
      <c r="BS391" s="55" t="str">
        <f t="shared" si="1655"/>
        <v/>
      </c>
      <c r="BT391" s="55" t="str">
        <f t="shared" si="1655"/>
        <v/>
      </c>
      <c r="BU391" s="55" t="str">
        <f t="shared" si="1655"/>
        <v/>
      </c>
      <c r="BV391" s="55" t="str">
        <f t="shared" si="1655"/>
        <v/>
      </c>
      <c r="BW391" s="55" t="str">
        <f t="shared" si="1655"/>
        <v/>
      </c>
      <c r="BX391" s="55" t="str">
        <f t="shared" si="1655"/>
        <v/>
      </c>
      <c r="BY391" s="55" t="str">
        <f t="shared" si="1655"/>
        <v/>
      </c>
      <c r="BZ391" s="55" t="str">
        <f t="shared" si="1655"/>
        <v/>
      </c>
      <c r="CA391" s="55" t="str">
        <f t="shared" si="1655"/>
        <v/>
      </c>
      <c r="CB391" s="55" t="str">
        <f t="shared" si="1655"/>
        <v/>
      </c>
      <c r="CC391" s="55" t="str">
        <f t="shared" si="1655"/>
        <v/>
      </c>
      <c r="CD391" s="55" t="str">
        <f t="shared" si="1655"/>
        <v/>
      </c>
      <c r="CE391" s="55" t="str">
        <f t="shared" si="1655"/>
        <v/>
      </c>
      <c r="CF391" s="55" t="str">
        <f t="shared" si="1655"/>
        <v/>
      </c>
      <c r="CG391" s="55" t="str">
        <f t="shared" si="1655"/>
        <v/>
      </c>
      <c r="CH391" s="55" t="str">
        <f t="shared" si="1655"/>
        <v/>
      </c>
      <c r="CI391" s="55" t="str">
        <f t="shared" si="1655"/>
        <v/>
      </c>
      <c r="CJ391" s="55" t="str">
        <f t="shared" si="1655"/>
        <v/>
      </c>
      <c r="CK391" s="55" t="str">
        <f t="shared" si="1655"/>
        <v/>
      </c>
      <c r="CL391" s="55" t="str">
        <f t="shared" si="1655"/>
        <v/>
      </c>
      <c r="CM391" s="55" t="str">
        <f t="shared" si="1655"/>
        <v/>
      </c>
      <c r="CN391" s="55" t="str">
        <f t="shared" si="1655"/>
        <v/>
      </c>
      <c r="CO391" s="55" t="str">
        <f t="shared" si="1655"/>
        <v/>
      </c>
      <c r="CP391" s="56" t="str">
        <f>IFERROR(IF($Y$2="DAILY",DATE(B390,1,1)-WEEKDAY(DATE(B390,1,1))+26*7,DATE(CR391,1,1)-WEEKDAY(DATE(CR391,1,1))+26*7),"")</f>
        <v/>
      </c>
      <c r="CQ391" s="3"/>
      <c r="CR391" s="3" t="str">
        <f>B86</f>
        <v/>
      </c>
    </row>
    <row r="392" spans="1:96" ht="21" customHeight="1" x14ac:dyDescent="0.25">
      <c r="A392" s="48"/>
      <c r="B392" s="49"/>
      <c r="C392" s="57">
        <f t="shared" ref="C392" si="1656">IF($Y$2="DAILY",3,"")</f>
        <v>3</v>
      </c>
      <c r="D392" s="54" t="str">
        <f t="shared" si="1653"/>
        <v/>
      </c>
      <c r="E392" s="55" t="str">
        <f t="shared" ref="E392:BP392" si="1657">IFERROR(IF($Y$2="DAILY",D392+1,""),"")</f>
        <v/>
      </c>
      <c r="F392" s="55" t="str">
        <f t="shared" si="1657"/>
        <v/>
      </c>
      <c r="G392" s="55" t="str">
        <f t="shared" si="1657"/>
        <v/>
      </c>
      <c r="H392" s="55" t="str">
        <f t="shared" si="1657"/>
        <v/>
      </c>
      <c r="I392" s="55" t="str">
        <f t="shared" si="1657"/>
        <v/>
      </c>
      <c r="J392" s="55" t="str">
        <f t="shared" si="1657"/>
        <v/>
      </c>
      <c r="K392" s="55" t="str">
        <f t="shared" si="1657"/>
        <v/>
      </c>
      <c r="L392" s="55" t="str">
        <f t="shared" si="1657"/>
        <v/>
      </c>
      <c r="M392" s="55" t="str">
        <f t="shared" si="1657"/>
        <v/>
      </c>
      <c r="N392" s="55" t="str">
        <f t="shared" si="1657"/>
        <v/>
      </c>
      <c r="O392" s="55" t="str">
        <f t="shared" si="1657"/>
        <v/>
      </c>
      <c r="P392" s="55" t="str">
        <f t="shared" si="1657"/>
        <v/>
      </c>
      <c r="Q392" s="55" t="str">
        <f t="shared" si="1657"/>
        <v/>
      </c>
      <c r="R392" s="55" t="str">
        <f t="shared" si="1657"/>
        <v/>
      </c>
      <c r="S392" s="55" t="str">
        <f t="shared" si="1657"/>
        <v/>
      </c>
      <c r="T392" s="55" t="str">
        <f t="shared" si="1657"/>
        <v/>
      </c>
      <c r="U392" s="55" t="str">
        <f t="shared" si="1657"/>
        <v/>
      </c>
      <c r="V392" s="55" t="str">
        <f t="shared" si="1657"/>
        <v/>
      </c>
      <c r="W392" s="55" t="str">
        <f t="shared" si="1657"/>
        <v/>
      </c>
      <c r="X392" s="55" t="str">
        <f t="shared" si="1657"/>
        <v/>
      </c>
      <c r="Y392" s="55" t="str">
        <f t="shared" si="1657"/>
        <v/>
      </c>
      <c r="Z392" s="55" t="str">
        <f t="shared" si="1657"/>
        <v/>
      </c>
      <c r="AA392" s="55" t="str">
        <f t="shared" si="1657"/>
        <v/>
      </c>
      <c r="AB392" s="55" t="str">
        <f t="shared" si="1657"/>
        <v/>
      </c>
      <c r="AC392" s="55" t="str">
        <f t="shared" si="1657"/>
        <v/>
      </c>
      <c r="AD392" s="55" t="str">
        <f t="shared" si="1657"/>
        <v/>
      </c>
      <c r="AE392" s="55" t="str">
        <f t="shared" si="1657"/>
        <v/>
      </c>
      <c r="AF392" s="55" t="str">
        <f t="shared" si="1657"/>
        <v/>
      </c>
      <c r="AG392" s="55" t="str">
        <f t="shared" si="1657"/>
        <v/>
      </c>
      <c r="AH392" s="55" t="str">
        <f t="shared" si="1657"/>
        <v/>
      </c>
      <c r="AI392" s="55" t="str">
        <f t="shared" si="1657"/>
        <v/>
      </c>
      <c r="AJ392" s="55" t="str">
        <f t="shared" si="1657"/>
        <v/>
      </c>
      <c r="AK392" s="55" t="str">
        <f t="shared" si="1657"/>
        <v/>
      </c>
      <c r="AL392" s="55" t="str">
        <f t="shared" si="1657"/>
        <v/>
      </c>
      <c r="AM392" s="55" t="str">
        <f t="shared" si="1657"/>
        <v/>
      </c>
      <c r="AN392" s="55" t="str">
        <f t="shared" si="1657"/>
        <v/>
      </c>
      <c r="AO392" s="55" t="str">
        <f t="shared" si="1657"/>
        <v/>
      </c>
      <c r="AP392" s="55" t="str">
        <f t="shared" si="1657"/>
        <v/>
      </c>
      <c r="AQ392" s="55" t="str">
        <f t="shared" si="1657"/>
        <v/>
      </c>
      <c r="AR392" s="55" t="str">
        <f t="shared" si="1657"/>
        <v/>
      </c>
      <c r="AS392" s="55" t="str">
        <f t="shared" si="1657"/>
        <v/>
      </c>
      <c r="AT392" s="55" t="str">
        <f t="shared" si="1657"/>
        <v/>
      </c>
      <c r="AU392" s="55" t="str">
        <f t="shared" si="1657"/>
        <v/>
      </c>
      <c r="AV392" s="55" t="str">
        <f t="shared" si="1657"/>
        <v/>
      </c>
      <c r="AW392" s="55" t="str">
        <f t="shared" si="1657"/>
        <v/>
      </c>
      <c r="AX392" s="55" t="str">
        <f t="shared" si="1657"/>
        <v/>
      </c>
      <c r="AY392" s="55" t="str">
        <f t="shared" si="1657"/>
        <v/>
      </c>
      <c r="AZ392" s="55" t="str">
        <f t="shared" si="1657"/>
        <v/>
      </c>
      <c r="BA392" s="55" t="str">
        <f t="shared" si="1657"/>
        <v/>
      </c>
      <c r="BB392" s="55" t="str">
        <f t="shared" si="1657"/>
        <v/>
      </c>
      <c r="BC392" s="55" t="str">
        <f t="shared" si="1657"/>
        <v/>
      </c>
      <c r="BD392" s="55" t="str">
        <f t="shared" si="1657"/>
        <v/>
      </c>
      <c r="BE392" s="55" t="str">
        <f t="shared" si="1657"/>
        <v/>
      </c>
      <c r="BF392" s="55" t="str">
        <f t="shared" si="1657"/>
        <v/>
      </c>
      <c r="BG392" s="55" t="str">
        <f t="shared" si="1657"/>
        <v/>
      </c>
      <c r="BH392" s="55" t="str">
        <f t="shared" si="1657"/>
        <v/>
      </c>
      <c r="BI392" s="55" t="str">
        <f t="shared" si="1657"/>
        <v/>
      </c>
      <c r="BJ392" s="55" t="str">
        <f t="shared" si="1657"/>
        <v/>
      </c>
      <c r="BK392" s="55" t="str">
        <f t="shared" si="1657"/>
        <v/>
      </c>
      <c r="BL392" s="55" t="str">
        <f t="shared" si="1657"/>
        <v/>
      </c>
      <c r="BM392" s="55" t="str">
        <f t="shared" si="1657"/>
        <v/>
      </c>
      <c r="BN392" s="55" t="str">
        <f t="shared" si="1657"/>
        <v/>
      </c>
      <c r="BO392" s="55" t="str">
        <f t="shared" si="1657"/>
        <v/>
      </c>
      <c r="BP392" s="55" t="str">
        <f t="shared" si="1657"/>
        <v/>
      </c>
      <c r="BQ392" s="55" t="str">
        <f t="shared" ref="BQ392:CO392" si="1658">IFERROR(IF($Y$2="DAILY",BP392+1,""),"")</f>
        <v/>
      </c>
      <c r="BR392" s="55" t="str">
        <f t="shared" si="1658"/>
        <v/>
      </c>
      <c r="BS392" s="55" t="str">
        <f t="shared" si="1658"/>
        <v/>
      </c>
      <c r="BT392" s="55" t="str">
        <f t="shared" si="1658"/>
        <v/>
      </c>
      <c r="BU392" s="55" t="str">
        <f t="shared" si="1658"/>
        <v/>
      </c>
      <c r="BV392" s="55" t="str">
        <f t="shared" si="1658"/>
        <v/>
      </c>
      <c r="BW392" s="55" t="str">
        <f t="shared" si="1658"/>
        <v/>
      </c>
      <c r="BX392" s="55" t="str">
        <f t="shared" si="1658"/>
        <v/>
      </c>
      <c r="BY392" s="55" t="str">
        <f t="shared" si="1658"/>
        <v/>
      </c>
      <c r="BZ392" s="55" t="str">
        <f t="shared" si="1658"/>
        <v/>
      </c>
      <c r="CA392" s="55" t="str">
        <f t="shared" si="1658"/>
        <v/>
      </c>
      <c r="CB392" s="55" t="str">
        <f t="shared" si="1658"/>
        <v/>
      </c>
      <c r="CC392" s="55" t="str">
        <f t="shared" si="1658"/>
        <v/>
      </c>
      <c r="CD392" s="55" t="str">
        <f t="shared" si="1658"/>
        <v/>
      </c>
      <c r="CE392" s="55" t="str">
        <f t="shared" si="1658"/>
        <v/>
      </c>
      <c r="CF392" s="55" t="str">
        <f t="shared" si="1658"/>
        <v/>
      </c>
      <c r="CG392" s="55" t="str">
        <f t="shared" si="1658"/>
        <v/>
      </c>
      <c r="CH392" s="55" t="str">
        <f t="shared" si="1658"/>
        <v/>
      </c>
      <c r="CI392" s="55" t="str">
        <f t="shared" si="1658"/>
        <v/>
      </c>
      <c r="CJ392" s="55" t="str">
        <f t="shared" si="1658"/>
        <v/>
      </c>
      <c r="CK392" s="55" t="str">
        <f t="shared" si="1658"/>
        <v/>
      </c>
      <c r="CL392" s="55" t="str">
        <f t="shared" si="1658"/>
        <v/>
      </c>
      <c r="CM392" s="55" t="str">
        <f t="shared" si="1658"/>
        <v/>
      </c>
      <c r="CN392" s="55" t="str">
        <f t="shared" si="1658"/>
        <v/>
      </c>
      <c r="CO392" s="55" t="str">
        <f t="shared" si="1658"/>
        <v/>
      </c>
      <c r="CP392" s="56" t="str">
        <f>IFERROR(IF($Y$2="DAILY",DATE(B390,1,1)-WEEKDAY(DATE(B390,1,1))+39*7,DATE(CR392,1,1)-WEEKDAY(DATE(CR392,1,1))+39*7),"")</f>
        <v/>
      </c>
      <c r="CQ392" s="3"/>
      <c r="CR392" s="3" t="str">
        <f>B86</f>
        <v/>
      </c>
    </row>
    <row r="393" spans="1:96" ht="21" customHeight="1" x14ac:dyDescent="0.25">
      <c r="A393" s="48"/>
      <c r="B393" s="49"/>
      <c r="C393" s="57">
        <f t="shared" ref="C393" si="1659">IF($Y$2="DAILY",4,"")</f>
        <v>4</v>
      </c>
      <c r="D393" s="54" t="str">
        <f t="shared" si="1653"/>
        <v/>
      </c>
      <c r="E393" s="55" t="str">
        <f t="shared" ref="E393:BP393" si="1660">IFERROR(IF($Y$2="DAILY",D393+1,""),"")</f>
        <v/>
      </c>
      <c r="F393" s="55" t="str">
        <f t="shared" si="1660"/>
        <v/>
      </c>
      <c r="G393" s="55" t="str">
        <f t="shared" si="1660"/>
        <v/>
      </c>
      <c r="H393" s="55" t="str">
        <f t="shared" si="1660"/>
        <v/>
      </c>
      <c r="I393" s="55" t="str">
        <f t="shared" si="1660"/>
        <v/>
      </c>
      <c r="J393" s="55" t="str">
        <f t="shared" si="1660"/>
        <v/>
      </c>
      <c r="K393" s="55" t="str">
        <f t="shared" si="1660"/>
        <v/>
      </c>
      <c r="L393" s="55" t="str">
        <f t="shared" si="1660"/>
        <v/>
      </c>
      <c r="M393" s="55" t="str">
        <f t="shared" si="1660"/>
        <v/>
      </c>
      <c r="N393" s="55" t="str">
        <f t="shared" si="1660"/>
        <v/>
      </c>
      <c r="O393" s="55" t="str">
        <f t="shared" si="1660"/>
        <v/>
      </c>
      <c r="P393" s="55" t="str">
        <f t="shared" si="1660"/>
        <v/>
      </c>
      <c r="Q393" s="55" t="str">
        <f t="shared" si="1660"/>
        <v/>
      </c>
      <c r="R393" s="55" t="str">
        <f t="shared" si="1660"/>
        <v/>
      </c>
      <c r="S393" s="55" t="str">
        <f t="shared" si="1660"/>
        <v/>
      </c>
      <c r="T393" s="55" t="str">
        <f t="shared" si="1660"/>
        <v/>
      </c>
      <c r="U393" s="55" t="str">
        <f t="shared" si="1660"/>
        <v/>
      </c>
      <c r="V393" s="55" t="str">
        <f t="shared" si="1660"/>
        <v/>
      </c>
      <c r="W393" s="55" t="str">
        <f t="shared" si="1660"/>
        <v/>
      </c>
      <c r="X393" s="55" t="str">
        <f t="shared" si="1660"/>
        <v/>
      </c>
      <c r="Y393" s="55" t="str">
        <f t="shared" si="1660"/>
        <v/>
      </c>
      <c r="Z393" s="55" t="str">
        <f t="shared" si="1660"/>
        <v/>
      </c>
      <c r="AA393" s="55" t="str">
        <f t="shared" si="1660"/>
        <v/>
      </c>
      <c r="AB393" s="55" t="str">
        <f t="shared" si="1660"/>
        <v/>
      </c>
      <c r="AC393" s="55" t="str">
        <f t="shared" si="1660"/>
        <v/>
      </c>
      <c r="AD393" s="55" t="str">
        <f t="shared" si="1660"/>
        <v/>
      </c>
      <c r="AE393" s="55" t="str">
        <f t="shared" si="1660"/>
        <v/>
      </c>
      <c r="AF393" s="55" t="str">
        <f t="shared" si="1660"/>
        <v/>
      </c>
      <c r="AG393" s="55" t="str">
        <f t="shared" si="1660"/>
        <v/>
      </c>
      <c r="AH393" s="55" t="str">
        <f t="shared" si="1660"/>
        <v/>
      </c>
      <c r="AI393" s="55" t="str">
        <f t="shared" si="1660"/>
        <v/>
      </c>
      <c r="AJ393" s="55" t="str">
        <f t="shared" si="1660"/>
        <v/>
      </c>
      <c r="AK393" s="55" t="str">
        <f t="shared" si="1660"/>
        <v/>
      </c>
      <c r="AL393" s="55" t="str">
        <f t="shared" si="1660"/>
        <v/>
      </c>
      <c r="AM393" s="55" t="str">
        <f t="shared" si="1660"/>
        <v/>
      </c>
      <c r="AN393" s="55" t="str">
        <f t="shared" si="1660"/>
        <v/>
      </c>
      <c r="AO393" s="55" t="str">
        <f t="shared" si="1660"/>
        <v/>
      </c>
      <c r="AP393" s="55" t="str">
        <f t="shared" si="1660"/>
        <v/>
      </c>
      <c r="AQ393" s="55" t="str">
        <f t="shared" si="1660"/>
        <v/>
      </c>
      <c r="AR393" s="55" t="str">
        <f t="shared" si="1660"/>
        <v/>
      </c>
      <c r="AS393" s="55" t="str">
        <f t="shared" si="1660"/>
        <v/>
      </c>
      <c r="AT393" s="55" t="str">
        <f t="shared" si="1660"/>
        <v/>
      </c>
      <c r="AU393" s="55" t="str">
        <f t="shared" si="1660"/>
        <v/>
      </c>
      <c r="AV393" s="55" t="str">
        <f t="shared" si="1660"/>
        <v/>
      </c>
      <c r="AW393" s="55" t="str">
        <f t="shared" si="1660"/>
        <v/>
      </c>
      <c r="AX393" s="55" t="str">
        <f t="shared" si="1660"/>
        <v/>
      </c>
      <c r="AY393" s="55" t="str">
        <f t="shared" si="1660"/>
        <v/>
      </c>
      <c r="AZ393" s="55" t="str">
        <f t="shared" si="1660"/>
        <v/>
      </c>
      <c r="BA393" s="55" t="str">
        <f t="shared" si="1660"/>
        <v/>
      </c>
      <c r="BB393" s="55" t="str">
        <f t="shared" si="1660"/>
        <v/>
      </c>
      <c r="BC393" s="55" t="str">
        <f t="shared" si="1660"/>
        <v/>
      </c>
      <c r="BD393" s="55" t="str">
        <f t="shared" si="1660"/>
        <v/>
      </c>
      <c r="BE393" s="55" t="str">
        <f t="shared" si="1660"/>
        <v/>
      </c>
      <c r="BF393" s="55" t="str">
        <f t="shared" si="1660"/>
        <v/>
      </c>
      <c r="BG393" s="55" t="str">
        <f t="shared" si="1660"/>
        <v/>
      </c>
      <c r="BH393" s="55" t="str">
        <f t="shared" si="1660"/>
        <v/>
      </c>
      <c r="BI393" s="55" t="str">
        <f t="shared" si="1660"/>
        <v/>
      </c>
      <c r="BJ393" s="55" t="str">
        <f t="shared" si="1660"/>
        <v/>
      </c>
      <c r="BK393" s="55" t="str">
        <f t="shared" si="1660"/>
        <v/>
      </c>
      <c r="BL393" s="55" t="str">
        <f t="shared" si="1660"/>
        <v/>
      </c>
      <c r="BM393" s="55" t="str">
        <f t="shared" si="1660"/>
        <v/>
      </c>
      <c r="BN393" s="55" t="str">
        <f t="shared" si="1660"/>
        <v/>
      </c>
      <c r="BO393" s="55" t="str">
        <f t="shared" si="1660"/>
        <v/>
      </c>
      <c r="BP393" s="55" t="str">
        <f t="shared" si="1660"/>
        <v/>
      </c>
      <c r="BQ393" s="55" t="str">
        <f t="shared" ref="BQ393:CO393" si="1661">IFERROR(IF($Y$2="DAILY",BP393+1,""),"")</f>
        <v/>
      </c>
      <c r="BR393" s="55" t="str">
        <f t="shared" si="1661"/>
        <v/>
      </c>
      <c r="BS393" s="55" t="str">
        <f t="shared" si="1661"/>
        <v/>
      </c>
      <c r="BT393" s="55" t="str">
        <f t="shared" si="1661"/>
        <v/>
      </c>
      <c r="BU393" s="55" t="str">
        <f t="shared" si="1661"/>
        <v/>
      </c>
      <c r="BV393" s="55" t="str">
        <f t="shared" si="1661"/>
        <v/>
      </c>
      <c r="BW393" s="55" t="str">
        <f t="shared" si="1661"/>
        <v/>
      </c>
      <c r="BX393" s="55" t="str">
        <f t="shared" si="1661"/>
        <v/>
      </c>
      <c r="BY393" s="55" t="str">
        <f t="shared" si="1661"/>
        <v/>
      </c>
      <c r="BZ393" s="55" t="str">
        <f t="shared" si="1661"/>
        <v/>
      </c>
      <c r="CA393" s="55" t="str">
        <f t="shared" si="1661"/>
        <v/>
      </c>
      <c r="CB393" s="55" t="str">
        <f t="shared" si="1661"/>
        <v/>
      </c>
      <c r="CC393" s="55" t="str">
        <f t="shared" si="1661"/>
        <v/>
      </c>
      <c r="CD393" s="55" t="str">
        <f t="shared" si="1661"/>
        <v/>
      </c>
      <c r="CE393" s="55" t="str">
        <f t="shared" si="1661"/>
        <v/>
      </c>
      <c r="CF393" s="55" t="str">
        <f t="shared" si="1661"/>
        <v/>
      </c>
      <c r="CG393" s="55" t="str">
        <f t="shared" si="1661"/>
        <v/>
      </c>
      <c r="CH393" s="55" t="str">
        <f t="shared" si="1661"/>
        <v/>
      </c>
      <c r="CI393" s="55" t="str">
        <f t="shared" si="1661"/>
        <v/>
      </c>
      <c r="CJ393" s="55" t="str">
        <f t="shared" si="1661"/>
        <v/>
      </c>
      <c r="CK393" s="55" t="str">
        <f t="shared" si="1661"/>
        <v/>
      </c>
      <c r="CL393" s="55" t="str">
        <f t="shared" si="1661"/>
        <v/>
      </c>
      <c r="CM393" s="55" t="str">
        <f t="shared" si="1661"/>
        <v/>
      </c>
      <c r="CN393" s="55" t="str">
        <f t="shared" si="1661"/>
        <v/>
      </c>
      <c r="CO393" s="55" t="str">
        <f t="shared" si="1661"/>
        <v/>
      </c>
      <c r="CP393" s="56" t="str">
        <f>IFERROR(IF($Y$2="DAILY",DATE(B390,1,1)-WEEKDAY(DATE(B390,1,1))+52*7,DATE(CR393,1,1)-WEEKDAY(DATE(CR393,1,1))+52*7),"")</f>
        <v/>
      </c>
      <c r="CQ393" s="3"/>
      <c r="CR393" s="3" t="str">
        <f>B86</f>
        <v/>
      </c>
    </row>
    <row r="394" spans="1:96" ht="21" customHeight="1" x14ac:dyDescent="0.25">
      <c r="A394" s="48"/>
      <c r="B394" s="49"/>
      <c r="C394" s="58"/>
      <c r="D394" s="54" t="str">
        <f>IFERROR(IF($Y$2="DAILY",IF(AND(MONTH(DATE(B390,2,29))=2,WEEKDAY(DATE(B390,1,1))=7),DATE(B390,12,24),""),""),"")</f>
        <v/>
      </c>
      <c r="E394" s="55" t="str">
        <f>IFERROR(IF($Y$2="DAILY",IF(AND(MONTH(DATE(B390,2,29))=2,WEEKDAY(DATE(B390,1,1))=7),DATE(B390,12,25),""),""),"")</f>
        <v/>
      </c>
      <c r="F394" s="55" t="str">
        <f>IFERROR(IF($Y$2="DAILY",IF(AND(MONTH(DATE(B390,2,29))=2,WEEKDAY(DATE(B390,1,1))=7),DATE(B390,12,26),""),""),"")</f>
        <v/>
      </c>
      <c r="G394" s="55" t="str">
        <f>IFERROR(IF($Y$2="DAILY",IF(AND(MONTH(DATE(B390,2,29))=2,WEEKDAY(DATE(B390,1,1))=7),DATE(B390,12,27),""),""),"")</f>
        <v/>
      </c>
      <c r="H394" s="55" t="str">
        <f>IFERROR(IF($Y$2="DAILY",IF(AND(MONTH(DATE(B390,2,29))=2,WEEKDAY(DATE(B390,1,1))=7),DATE(B390,12,28),""),""),"")</f>
        <v/>
      </c>
      <c r="I394" s="55" t="str">
        <f>IFERROR(IF($Y$2="DAILY",IF(AND(MONTH(DATE(B390,2,29))=2,WEEKDAY(DATE(B390,1,1))=7),DATE(B390,12,29),""),""),"")</f>
        <v/>
      </c>
      <c r="J394" s="55" t="str">
        <f>IFERROR(IF($Y$2="DAILY",IF(AND(MONTH(DATE(B390,2,29))=2,WEEKDAY(DATE(B390,1,1))=7),DATE(B390,12,30),""),""),"")</f>
        <v/>
      </c>
      <c r="K394" s="55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  <c r="BT394" s="62"/>
      <c r="BU394" s="62"/>
      <c r="BV394" s="62"/>
      <c r="BW394" s="62"/>
      <c r="BX394" s="62"/>
      <c r="BY394" s="62"/>
      <c r="BZ394" s="62"/>
      <c r="CA394" s="62"/>
      <c r="CB394" s="62"/>
      <c r="CC394" s="62"/>
      <c r="CD394" s="62"/>
      <c r="CE394" s="62"/>
      <c r="CF394" s="62"/>
      <c r="CG394" s="62"/>
      <c r="CH394" s="62"/>
      <c r="CI394" s="62"/>
      <c r="CJ394" s="62"/>
      <c r="CK394" s="62"/>
      <c r="CL394" s="62"/>
      <c r="CM394" s="62"/>
      <c r="CN394" s="62"/>
      <c r="CO394" s="62"/>
      <c r="CP394" s="56"/>
      <c r="CQ394" s="3"/>
      <c r="CR394" s="3" t="str">
        <f>B86</f>
        <v/>
      </c>
    </row>
    <row r="395" spans="1:96" ht="21" customHeight="1" x14ac:dyDescent="0.25">
      <c r="A395" s="48" t="str">
        <f>IFERROR(IF($Y$2="DAILY","76-77",""),"")</f>
        <v>76-77</v>
      </c>
      <c r="B395" s="49" t="str">
        <f>IFERROR(IF($Y$2="DAILY",$B$10+77,""),"")</f>
        <v/>
      </c>
      <c r="C395" s="57">
        <f t="shared" ref="C395" si="1662">IF($Y$2="DAILY",1,"")</f>
        <v>1</v>
      </c>
      <c r="D395" s="54" t="str">
        <f>IFERROR(IF($Y$2="DAILY",DATE(B395,1,1)-WEEKDAY(DATE(B395,1,1),1)+1,""),"")</f>
        <v/>
      </c>
      <c r="E395" s="55" t="str">
        <f>IFERROR(IF($Y$2="DAILY",DATE(B395,1,1)-WEEKDAY(DATE(B395,1,1),1)+2,""),"")</f>
        <v/>
      </c>
      <c r="F395" s="55" t="str">
        <f>IFERROR(IF($Y$2="DAILY",DATE(B395,1,1)-WEEKDAY(DATE(B395,1,1),1)+3,""),"")</f>
        <v/>
      </c>
      <c r="G395" s="55" t="str">
        <f>IFERROR(IF($Y$2="DAILY",DATE(B395,1,1)-WEEKDAY(DATE(B395,1,1),1)+4,""),"")</f>
        <v/>
      </c>
      <c r="H395" s="55" t="str">
        <f>IFERROR(IF($Y$2="DAILY",DATE(B395,1,1)-WEEKDAY(DATE(B395,1,1),1)+5,""),"")</f>
        <v/>
      </c>
      <c r="I395" s="55" t="str">
        <f>IFERROR(IF($Y$2="DAILY",DATE(B395,1,1)-WEEKDAY(DATE(B395,1,1),1)+6,""),"")</f>
        <v/>
      </c>
      <c r="J395" s="55" t="str">
        <f>IFERROR(IF($Y$2="DAILY",DATE(B395,1,1)-WEEKDAY(DATE(B395,1,1),1)+7,""),"")</f>
        <v/>
      </c>
      <c r="K395" s="55" t="str">
        <f t="shared" ref="K395:BV395" si="1663">IFERROR(IF($Y$2="DAILY",J395+1,""),"")</f>
        <v/>
      </c>
      <c r="L395" s="55" t="str">
        <f t="shared" si="1663"/>
        <v/>
      </c>
      <c r="M395" s="55" t="str">
        <f t="shared" si="1663"/>
        <v/>
      </c>
      <c r="N395" s="55" t="str">
        <f t="shared" si="1663"/>
        <v/>
      </c>
      <c r="O395" s="55" t="str">
        <f t="shared" si="1663"/>
        <v/>
      </c>
      <c r="P395" s="55" t="str">
        <f t="shared" si="1663"/>
        <v/>
      </c>
      <c r="Q395" s="55" t="str">
        <f t="shared" si="1663"/>
        <v/>
      </c>
      <c r="R395" s="55" t="str">
        <f t="shared" si="1663"/>
        <v/>
      </c>
      <c r="S395" s="55" t="str">
        <f t="shared" si="1663"/>
        <v/>
      </c>
      <c r="T395" s="55" t="str">
        <f t="shared" si="1663"/>
        <v/>
      </c>
      <c r="U395" s="55" t="str">
        <f t="shared" si="1663"/>
        <v/>
      </c>
      <c r="V395" s="55" t="str">
        <f t="shared" si="1663"/>
        <v/>
      </c>
      <c r="W395" s="55" t="str">
        <f t="shared" si="1663"/>
        <v/>
      </c>
      <c r="X395" s="55" t="str">
        <f t="shared" si="1663"/>
        <v/>
      </c>
      <c r="Y395" s="55" t="str">
        <f t="shared" si="1663"/>
        <v/>
      </c>
      <c r="Z395" s="55" t="str">
        <f t="shared" si="1663"/>
        <v/>
      </c>
      <c r="AA395" s="55" t="str">
        <f t="shared" si="1663"/>
        <v/>
      </c>
      <c r="AB395" s="55" t="str">
        <f t="shared" si="1663"/>
        <v/>
      </c>
      <c r="AC395" s="55" t="str">
        <f t="shared" si="1663"/>
        <v/>
      </c>
      <c r="AD395" s="55" t="str">
        <f t="shared" si="1663"/>
        <v/>
      </c>
      <c r="AE395" s="55" t="str">
        <f t="shared" si="1663"/>
        <v/>
      </c>
      <c r="AF395" s="55" t="str">
        <f t="shared" si="1663"/>
        <v/>
      </c>
      <c r="AG395" s="55" t="str">
        <f t="shared" si="1663"/>
        <v/>
      </c>
      <c r="AH395" s="55" t="str">
        <f t="shared" si="1663"/>
        <v/>
      </c>
      <c r="AI395" s="55" t="str">
        <f t="shared" si="1663"/>
        <v/>
      </c>
      <c r="AJ395" s="55" t="str">
        <f t="shared" si="1663"/>
        <v/>
      </c>
      <c r="AK395" s="55" t="str">
        <f t="shared" si="1663"/>
        <v/>
      </c>
      <c r="AL395" s="55" t="str">
        <f t="shared" si="1663"/>
        <v/>
      </c>
      <c r="AM395" s="55" t="str">
        <f t="shared" si="1663"/>
        <v/>
      </c>
      <c r="AN395" s="55" t="str">
        <f t="shared" si="1663"/>
        <v/>
      </c>
      <c r="AO395" s="55" t="str">
        <f t="shared" si="1663"/>
        <v/>
      </c>
      <c r="AP395" s="55" t="str">
        <f t="shared" si="1663"/>
        <v/>
      </c>
      <c r="AQ395" s="55" t="str">
        <f t="shared" si="1663"/>
        <v/>
      </c>
      <c r="AR395" s="55" t="str">
        <f t="shared" si="1663"/>
        <v/>
      </c>
      <c r="AS395" s="55" t="str">
        <f t="shared" si="1663"/>
        <v/>
      </c>
      <c r="AT395" s="55" t="str">
        <f t="shared" si="1663"/>
        <v/>
      </c>
      <c r="AU395" s="55" t="str">
        <f t="shared" si="1663"/>
        <v/>
      </c>
      <c r="AV395" s="55" t="str">
        <f t="shared" si="1663"/>
        <v/>
      </c>
      <c r="AW395" s="55" t="str">
        <f t="shared" si="1663"/>
        <v/>
      </c>
      <c r="AX395" s="55" t="str">
        <f t="shared" si="1663"/>
        <v/>
      </c>
      <c r="AY395" s="55" t="str">
        <f t="shared" si="1663"/>
        <v/>
      </c>
      <c r="AZ395" s="55" t="str">
        <f t="shared" si="1663"/>
        <v/>
      </c>
      <c r="BA395" s="55" t="str">
        <f t="shared" si="1663"/>
        <v/>
      </c>
      <c r="BB395" s="55" t="str">
        <f t="shared" si="1663"/>
        <v/>
      </c>
      <c r="BC395" s="55" t="str">
        <f t="shared" si="1663"/>
        <v/>
      </c>
      <c r="BD395" s="55" t="str">
        <f t="shared" si="1663"/>
        <v/>
      </c>
      <c r="BE395" s="55" t="str">
        <f t="shared" si="1663"/>
        <v/>
      </c>
      <c r="BF395" s="55" t="str">
        <f t="shared" si="1663"/>
        <v/>
      </c>
      <c r="BG395" s="55" t="str">
        <f t="shared" si="1663"/>
        <v/>
      </c>
      <c r="BH395" s="55" t="str">
        <f t="shared" si="1663"/>
        <v/>
      </c>
      <c r="BI395" s="55" t="str">
        <f t="shared" si="1663"/>
        <v/>
      </c>
      <c r="BJ395" s="55" t="str">
        <f t="shared" si="1663"/>
        <v/>
      </c>
      <c r="BK395" s="55" t="str">
        <f t="shared" si="1663"/>
        <v/>
      </c>
      <c r="BL395" s="55" t="str">
        <f t="shared" si="1663"/>
        <v/>
      </c>
      <c r="BM395" s="55" t="str">
        <f t="shared" si="1663"/>
        <v/>
      </c>
      <c r="BN395" s="55" t="str">
        <f t="shared" si="1663"/>
        <v/>
      </c>
      <c r="BO395" s="55" t="str">
        <f t="shared" si="1663"/>
        <v/>
      </c>
      <c r="BP395" s="55" t="str">
        <f t="shared" si="1663"/>
        <v/>
      </c>
      <c r="BQ395" s="55" t="str">
        <f t="shared" si="1663"/>
        <v/>
      </c>
      <c r="BR395" s="55" t="str">
        <f t="shared" si="1663"/>
        <v/>
      </c>
      <c r="BS395" s="55" t="str">
        <f t="shared" si="1663"/>
        <v/>
      </c>
      <c r="BT395" s="55" t="str">
        <f t="shared" si="1663"/>
        <v/>
      </c>
      <c r="BU395" s="55" t="str">
        <f t="shared" si="1663"/>
        <v/>
      </c>
      <c r="BV395" s="55" t="str">
        <f t="shared" si="1663"/>
        <v/>
      </c>
      <c r="BW395" s="55" t="str">
        <f t="shared" ref="BW395:CO395" si="1664">IFERROR(IF($Y$2="DAILY",BV395+1,""),"")</f>
        <v/>
      </c>
      <c r="BX395" s="55" t="str">
        <f t="shared" si="1664"/>
        <v/>
      </c>
      <c r="BY395" s="55" t="str">
        <f t="shared" si="1664"/>
        <v/>
      </c>
      <c r="BZ395" s="55" t="str">
        <f t="shared" si="1664"/>
        <v/>
      </c>
      <c r="CA395" s="55" t="str">
        <f t="shared" si="1664"/>
        <v/>
      </c>
      <c r="CB395" s="55" t="str">
        <f t="shared" si="1664"/>
        <v/>
      </c>
      <c r="CC395" s="55" t="str">
        <f t="shared" si="1664"/>
        <v/>
      </c>
      <c r="CD395" s="55" t="str">
        <f t="shared" si="1664"/>
        <v/>
      </c>
      <c r="CE395" s="55" t="str">
        <f t="shared" si="1664"/>
        <v/>
      </c>
      <c r="CF395" s="55" t="str">
        <f t="shared" si="1664"/>
        <v/>
      </c>
      <c r="CG395" s="55" t="str">
        <f t="shared" si="1664"/>
        <v/>
      </c>
      <c r="CH395" s="55" t="str">
        <f t="shared" si="1664"/>
        <v/>
      </c>
      <c r="CI395" s="55" t="str">
        <f t="shared" si="1664"/>
        <v/>
      </c>
      <c r="CJ395" s="55" t="str">
        <f t="shared" si="1664"/>
        <v/>
      </c>
      <c r="CK395" s="55" t="str">
        <f t="shared" si="1664"/>
        <v/>
      </c>
      <c r="CL395" s="55" t="str">
        <f t="shared" si="1664"/>
        <v/>
      </c>
      <c r="CM395" s="55" t="str">
        <f t="shared" si="1664"/>
        <v/>
      </c>
      <c r="CN395" s="55" t="str">
        <f t="shared" si="1664"/>
        <v/>
      </c>
      <c r="CO395" s="55" t="str">
        <f t="shared" si="1664"/>
        <v/>
      </c>
      <c r="CP395" s="56" t="str">
        <f>IFERROR(IF($Y$2="DAILY",DATE(B395,1,1)-WEEKDAY(DATE(B395,1,1))+13*7,DATE(CR395,1,1)-WEEKDAY(DATE(CR395,1,1))+13*7),"")</f>
        <v/>
      </c>
      <c r="CQ395" s="3"/>
      <c r="CR395" s="3" t="str">
        <f>B87</f>
        <v/>
      </c>
    </row>
    <row r="396" spans="1:96" ht="21" customHeight="1" x14ac:dyDescent="0.25">
      <c r="A396" s="48"/>
      <c r="B396" s="61"/>
      <c r="C396" s="57">
        <f t="shared" ref="C396" si="1665">IF($Y$2="DAILY",2,"")</f>
        <v>2</v>
      </c>
      <c r="D396" s="54" t="str">
        <f t="shared" ref="D396:D398" si="1666">IFERROR(IF($Y$2="DAILY",CP395+1,""),"")</f>
        <v/>
      </c>
      <c r="E396" s="55" t="str">
        <f t="shared" ref="E396:BP396" si="1667">IFERROR(IF($Y$2="DAILY",D396+1,""),"")</f>
        <v/>
      </c>
      <c r="F396" s="55" t="str">
        <f t="shared" si="1667"/>
        <v/>
      </c>
      <c r="G396" s="55" t="str">
        <f t="shared" si="1667"/>
        <v/>
      </c>
      <c r="H396" s="55" t="str">
        <f t="shared" si="1667"/>
        <v/>
      </c>
      <c r="I396" s="55" t="str">
        <f t="shared" si="1667"/>
        <v/>
      </c>
      <c r="J396" s="55" t="str">
        <f t="shared" si="1667"/>
        <v/>
      </c>
      <c r="K396" s="55" t="str">
        <f t="shared" si="1667"/>
        <v/>
      </c>
      <c r="L396" s="55" t="str">
        <f t="shared" si="1667"/>
        <v/>
      </c>
      <c r="M396" s="55" t="str">
        <f t="shared" si="1667"/>
        <v/>
      </c>
      <c r="N396" s="55" t="str">
        <f t="shared" si="1667"/>
        <v/>
      </c>
      <c r="O396" s="55" t="str">
        <f t="shared" si="1667"/>
        <v/>
      </c>
      <c r="P396" s="55" t="str">
        <f t="shared" si="1667"/>
        <v/>
      </c>
      <c r="Q396" s="55" t="str">
        <f t="shared" si="1667"/>
        <v/>
      </c>
      <c r="R396" s="55" t="str">
        <f t="shared" si="1667"/>
        <v/>
      </c>
      <c r="S396" s="55" t="str">
        <f t="shared" si="1667"/>
        <v/>
      </c>
      <c r="T396" s="55" t="str">
        <f t="shared" si="1667"/>
        <v/>
      </c>
      <c r="U396" s="55" t="str">
        <f t="shared" si="1667"/>
        <v/>
      </c>
      <c r="V396" s="55" t="str">
        <f t="shared" si="1667"/>
        <v/>
      </c>
      <c r="W396" s="55" t="str">
        <f t="shared" si="1667"/>
        <v/>
      </c>
      <c r="X396" s="55" t="str">
        <f t="shared" si="1667"/>
        <v/>
      </c>
      <c r="Y396" s="55" t="str">
        <f t="shared" si="1667"/>
        <v/>
      </c>
      <c r="Z396" s="55" t="str">
        <f t="shared" si="1667"/>
        <v/>
      </c>
      <c r="AA396" s="55" t="str">
        <f t="shared" si="1667"/>
        <v/>
      </c>
      <c r="AB396" s="55" t="str">
        <f t="shared" si="1667"/>
        <v/>
      </c>
      <c r="AC396" s="55" t="str">
        <f t="shared" si="1667"/>
        <v/>
      </c>
      <c r="AD396" s="55" t="str">
        <f t="shared" si="1667"/>
        <v/>
      </c>
      <c r="AE396" s="55" t="str">
        <f t="shared" si="1667"/>
        <v/>
      </c>
      <c r="AF396" s="55" t="str">
        <f t="shared" si="1667"/>
        <v/>
      </c>
      <c r="AG396" s="55" t="str">
        <f t="shared" si="1667"/>
        <v/>
      </c>
      <c r="AH396" s="55" t="str">
        <f t="shared" si="1667"/>
        <v/>
      </c>
      <c r="AI396" s="55" t="str">
        <f t="shared" si="1667"/>
        <v/>
      </c>
      <c r="AJ396" s="55" t="str">
        <f t="shared" si="1667"/>
        <v/>
      </c>
      <c r="AK396" s="55" t="str">
        <f t="shared" si="1667"/>
        <v/>
      </c>
      <c r="AL396" s="55" t="str">
        <f t="shared" si="1667"/>
        <v/>
      </c>
      <c r="AM396" s="55" t="str">
        <f t="shared" si="1667"/>
        <v/>
      </c>
      <c r="AN396" s="55" t="str">
        <f t="shared" si="1667"/>
        <v/>
      </c>
      <c r="AO396" s="55" t="str">
        <f t="shared" si="1667"/>
        <v/>
      </c>
      <c r="AP396" s="55" t="str">
        <f t="shared" si="1667"/>
        <v/>
      </c>
      <c r="AQ396" s="55" t="str">
        <f t="shared" si="1667"/>
        <v/>
      </c>
      <c r="AR396" s="55" t="str">
        <f t="shared" si="1667"/>
        <v/>
      </c>
      <c r="AS396" s="55" t="str">
        <f t="shared" si="1667"/>
        <v/>
      </c>
      <c r="AT396" s="55" t="str">
        <f t="shared" si="1667"/>
        <v/>
      </c>
      <c r="AU396" s="55" t="str">
        <f t="shared" si="1667"/>
        <v/>
      </c>
      <c r="AV396" s="55" t="str">
        <f t="shared" si="1667"/>
        <v/>
      </c>
      <c r="AW396" s="55" t="str">
        <f t="shared" si="1667"/>
        <v/>
      </c>
      <c r="AX396" s="55" t="str">
        <f t="shared" si="1667"/>
        <v/>
      </c>
      <c r="AY396" s="55" t="str">
        <f t="shared" si="1667"/>
        <v/>
      </c>
      <c r="AZ396" s="55" t="str">
        <f t="shared" si="1667"/>
        <v/>
      </c>
      <c r="BA396" s="55" t="str">
        <f t="shared" si="1667"/>
        <v/>
      </c>
      <c r="BB396" s="55" t="str">
        <f t="shared" si="1667"/>
        <v/>
      </c>
      <c r="BC396" s="55" t="str">
        <f t="shared" si="1667"/>
        <v/>
      </c>
      <c r="BD396" s="55" t="str">
        <f t="shared" si="1667"/>
        <v/>
      </c>
      <c r="BE396" s="55" t="str">
        <f t="shared" si="1667"/>
        <v/>
      </c>
      <c r="BF396" s="55" t="str">
        <f t="shared" si="1667"/>
        <v/>
      </c>
      <c r="BG396" s="55" t="str">
        <f t="shared" si="1667"/>
        <v/>
      </c>
      <c r="BH396" s="55" t="str">
        <f t="shared" si="1667"/>
        <v/>
      </c>
      <c r="BI396" s="55" t="str">
        <f t="shared" si="1667"/>
        <v/>
      </c>
      <c r="BJ396" s="55" t="str">
        <f t="shared" si="1667"/>
        <v/>
      </c>
      <c r="BK396" s="55" t="str">
        <f t="shared" si="1667"/>
        <v/>
      </c>
      <c r="BL396" s="55" t="str">
        <f t="shared" si="1667"/>
        <v/>
      </c>
      <c r="BM396" s="55" t="str">
        <f t="shared" si="1667"/>
        <v/>
      </c>
      <c r="BN396" s="55" t="str">
        <f t="shared" si="1667"/>
        <v/>
      </c>
      <c r="BO396" s="55" t="str">
        <f t="shared" si="1667"/>
        <v/>
      </c>
      <c r="BP396" s="55" t="str">
        <f t="shared" si="1667"/>
        <v/>
      </c>
      <c r="BQ396" s="55" t="str">
        <f t="shared" ref="BQ396:CO396" si="1668">IFERROR(IF($Y$2="DAILY",BP396+1,""),"")</f>
        <v/>
      </c>
      <c r="BR396" s="55" t="str">
        <f t="shared" si="1668"/>
        <v/>
      </c>
      <c r="BS396" s="55" t="str">
        <f t="shared" si="1668"/>
        <v/>
      </c>
      <c r="BT396" s="55" t="str">
        <f t="shared" si="1668"/>
        <v/>
      </c>
      <c r="BU396" s="55" t="str">
        <f t="shared" si="1668"/>
        <v/>
      </c>
      <c r="BV396" s="55" t="str">
        <f t="shared" si="1668"/>
        <v/>
      </c>
      <c r="BW396" s="55" t="str">
        <f t="shared" si="1668"/>
        <v/>
      </c>
      <c r="BX396" s="55" t="str">
        <f t="shared" si="1668"/>
        <v/>
      </c>
      <c r="BY396" s="55" t="str">
        <f t="shared" si="1668"/>
        <v/>
      </c>
      <c r="BZ396" s="55" t="str">
        <f t="shared" si="1668"/>
        <v/>
      </c>
      <c r="CA396" s="55" t="str">
        <f t="shared" si="1668"/>
        <v/>
      </c>
      <c r="CB396" s="55" t="str">
        <f t="shared" si="1668"/>
        <v/>
      </c>
      <c r="CC396" s="55" t="str">
        <f t="shared" si="1668"/>
        <v/>
      </c>
      <c r="CD396" s="55" t="str">
        <f t="shared" si="1668"/>
        <v/>
      </c>
      <c r="CE396" s="55" t="str">
        <f t="shared" si="1668"/>
        <v/>
      </c>
      <c r="CF396" s="55" t="str">
        <f t="shared" si="1668"/>
        <v/>
      </c>
      <c r="CG396" s="55" t="str">
        <f t="shared" si="1668"/>
        <v/>
      </c>
      <c r="CH396" s="55" t="str">
        <f t="shared" si="1668"/>
        <v/>
      </c>
      <c r="CI396" s="55" t="str">
        <f t="shared" si="1668"/>
        <v/>
      </c>
      <c r="CJ396" s="55" t="str">
        <f t="shared" si="1668"/>
        <v/>
      </c>
      <c r="CK396" s="55" t="str">
        <f t="shared" si="1668"/>
        <v/>
      </c>
      <c r="CL396" s="55" t="str">
        <f t="shared" si="1668"/>
        <v/>
      </c>
      <c r="CM396" s="55" t="str">
        <f t="shared" si="1668"/>
        <v/>
      </c>
      <c r="CN396" s="55" t="str">
        <f t="shared" si="1668"/>
        <v/>
      </c>
      <c r="CO396" s="55" t="str">
        <f t="shared" si="1668"/>
        <v/>
      </c>
      <c r="CP396" s="56" t="str">
        <f>IFERROR(IF($Y$2="DAILY",DATE(B395,1,1)-WEEKDAY(DATE(B395,1,1))+26*7,DATE(CR396,1,1)-WEEKDAY(DATE(CR396,1,1))+26*7),"")</f>
        <v/>
      </c>
      <c r="CQ396" s="3"/>
      <c r="CR396" s="3" t="str">
        <f>B87</f>
        <v/>
      </c>
    </row>
    <row r="397" spans="1:96" ht="21" customHeight="1" x14ac:dyDescent="0.25">
      <c r="A397" s="48"/>
      <c r="B397" s="49"/>
      <c r="C397" s="57">
        <f t="shared" ref="C397" si="1669">IF($Y$2="DAILY",3,"")</f>
        <v>3</v>
      </c>
      <c r="D397" s="54" t="str">
        <f t="shared" si="1666"/>
        <v/>
      </c>
      <c r="E397" s="55" t="str">
        <f t="shared" ref="E397:BP397" si="1670">IFERROR(IF($Y$2="DAILY",D397+1,""),"")</f>
        <v/>
      </c>
      <c r="F397" s="55" t="str">
        <f t="shared" si="1670"/>
        <v/>
      </c>
      <c r="G397" s="55" t="str">
        <f t="shared" si="1670"/>
        <v/>
      </c>
      <c r="H397" s="55" t="str">
        <f t="shared" si="1670"/>
        <v/>
      </c>
      <c r="I397" s="55" t="str">
        <f t="shared" si="1670"/>
        <v/>
      </c>
      <c r="J397" s="55" t="str">
        <f t="shared" si="1670"/>
        <v/>
      </c>
      <c r="K397" s="55" t="str">
        <f t="shared" si="1670"/>
        <v/>
      </c>
      <c r="L397" s="55" t="str">
        <f t="shared" si="1670"/>
        <v/>
      </c>
      <c r="M397" s="55" t="str">
        <f t="shared" si="1670"/>
        <v/>
      </c>
      <c r="N397" s="55" t="str">
        <f t="shared" si="1670"/>
        <v/>
      </c>
      <c r="O397" s="55" t="str">
        <f t="shared" si="1670"/>
        <v/>
      </c>
      <c r="P397" s="55" t="str">
        <f t="shared" si="1670"/>
        <v/>
      </c>
      <c r="Q397" s="55" t="str">
        <f t="shared" si="1670"/>
        <v/>
      </c>
      <c r="R397" s="55" t="str">
        <f t="shared" si="1670"/>
        <v/>
      </c>
      <c r="S397" s="55" t="str">
        <f t="shared" si="1670"/>
        <v/>
      </c>
      <c r="T397" s="55" t="str">
        <f t="shared" si="1670"/>
        <v/>
      </c>
      <c r="U397" s="55" t="str">
        <f t="shared" si="1670"/>
        <v/>
      </c>
      <c r="V397" s="55" t="str">
        <f t="shared" si="1670"/>
        <v/>
      </c>
      <c r="W397" s="55" t="str">
        <f t="shared" si="1670"/>
        <v/>
      </c>
      <c r="X397" s="55" t="str">
        <f t="shared" si="1670"/>
        <v/>
      </c>
      <c r="Y397" s="55" t="str">
        <f t="shared" si="1670"/>
        <v/>
      </c>
      <c r="Z397" s="55" t="str">
        <f t="shared" si="1670"/>
        <v/>
      </c>
      <c r="AA397" s="55" t="str">
        <f t="shared" si="1670"/>
        <v/>
      </c>
      <c r="AB397" s="55" t="str">
        <f t="shared" si="1670"/>
        <v/>
      </c>
      <c r="AC397" s="55" t="str">
        <f t="shared" si="1670"/>
        <v/>
      </c>
      <c r="AD397" s="55" t="str">
        <f t="shared" si="1670"/>
        <v/>
      </c>
      <c r="AE397" s="55" t="str">
        <f t="shared" si="1670"/>
        <v/>
      </c>
      <c r="AF397" s="55" t="str">
        <f t="shared" si="1670"/>
        <v/>
      </c>
      <c r="AG397" s="55" t="str">
        <f t="shared" si="1670"/>
        <v/>
      </c>
      <c r="AH397" s="55" t="str">
        <f t="shared" si="1670"/>
        <v/>
      </c>
      <c r="AI397" s="55" t="str">
        <f t="shared" si="1670"/>
        <v/>
      </c>
      <c r="AJ397" s="55" t="str">
        <f t="shared" si="1670"/>
        <v/>
      </c>
      <c r="AK397" s="55" t="str">
        <f t="shared" si="1670"/>
        <v/>
      </c>
      <c r="AL397" s="55" t="str">
        <f t="shared" si="1670"/>
        <v/>
      </c>
      <c r="AM397" s="55" t="str">
        <f t="shared" si="1670"/>
        <v/>
      </c>
      <c r="AN397" s="55" t="str">
        <f t="shared" si="1670"/>
        <v/>
      </c>
      <c r="AO397" s="55" t="str">
        <f t="shared" si="1670"/>
        <v/>
      </c>
      <c r="AP397" s="55" t="str">
        <f t="shared" si="1670"/>
        <v/>
      </c>
      <c r="AQ397" s="55" t="str">
        <f t="shared" si="1670"/>
        <v/>
      </c>
      <c r="AR397" s="55" t="str">
        <f t="shared" si="1670"/>
        <v/>
      </c>
      <c r="AS397" s="55" t="str">
        <f t="shared" si="1670"/>
        <v/>
      </c>
      <c r="AT397" s="55" t="str">
        <f t="shared" si="1670"/>
        <v/>
      </c>
      <c r="AU397" s="55" t="str">
        <f t="shared" si="1670"/>
        <v/>
      </c>
      <c r="AV397" s="55" t="str">
        <f t="shared" si="1670"/>
        <v/>
      </c>
      <c r="AW397" s="55" t="str">
        <f t="shared" si="1670"/>
        <v/>
      </c>
      <c r="AX397" s="55" t="str">
        <f t="shared" si="1670"/>
        <v/>
      </c>
      <c r="AY397" s="55" t="str">
        <f t="shared" si="1670"/>
        <v/>
      </c>
      <c r="AZ397" s="55" t="str">
        <f t="shared" si="1670"/>
        <v/>
      </c>
      <c r="BA397" s="55" t="str">
        <f t="shared" si="1670"/>
        <v/>
      </c>
      <c r="BB397" s="55" t="str">
        <f t="shared" si="1670"/>
        <v/>
      </c>
      <c r="BC397" s="55" t="str">
        <f t="shared" si="1670"/>
        <v/>
      </c>
      <c r="BD397" s="55" t="str">
        <f t="shared" si="1670"/>
        <v/>
      </c>
      <c r="BE397" s="55" t="str">
        <f t="shared" si="1670"/>
        <v/>
      </c>
      <c r="BF397" s="55" t="str">
        <f t="shared" si="1670"/>
        <v/>
      </c>
      <c r="BG397" s="55" t="str">
        <f t="shared" si="1670"/>
        <v/>
      </c>
      <c r="BH397" s="55" t="str">
        <f t="shared" si="1670"/>
        <v/>
      </c>
      <c r="BI397" s="55" t="str">
        <f t="shared" si="1670"/>
        <v/>
      </c>
      <c r="BJ397" s="55" t="str">
        <f t="shared" si="1670"/>
        <v/>
      </c>
      <c r="BK397" s="55" t="str">
        <f t="shared" si="1670"/>
        <v/>
      </c>
      <c r="BL397" s="55" t="str">
        <f t="shared" si="1670"/>
        <v/>
      </c>
      <c r="BM397" s="55" t="str">
        <f t="shared" si="1670"/>
        <v/>
      </c>
      <c r="BN397" s="55" t="str">
        <f t="shared" si="1670"/>
        <v/>
      </c>
      <c r="BO397" s="55" t="str">
        <f t="shared" si="1670"/>
        <v/>
      </c>
      <c r="BP397" s="55" t="str">
        <f t="shared" si="1670"/>
        <v/>
      </c>
      <c r="BQ397" s="55" t="str">
        <f t="shared" ref="BQ397:CO397" si="1671">IFERROR(IF($Y$2="DAILY",BP397+1,""),"")</f>
        <v/>
      </c>
      <c r="BR397" s="55" t="str">
        <f t="shared" si="1671"/>
        <v/>
      </c>
      <c r="BS397" s="55" t="str">
        <f t="shared" si="1671"/>
        <v/>
      </c>
      <c r="BT397" s="55" t="str">
        <f t="shared" si="1671"/>
        <v/>
      </c>
      <c r="BU397" s="55" t="str">
        <f t="shared" si="1671"/>
        <v/>
      </c>
      <c r="BV397" s="55" t="str">
        <f t="shared" si="1671"/>
        <v/>
      </c>
      <c r="BW397" s="55" t="str">
        <f t="shared" si="1671"/>
        <v/>
      </c>
      <c r="BX397" s="55" t="str">
        <f t="shared" si="1671"/>
        <v/>
      </c>
      <c r="BY397" s="55" t="str">
        <f t="shared" si="1671"/>
        <v/>
      </c>
      <c r="BZ397" s="55" t="str">
        <f t="shared" si="1671"/>
        <v/>
      </c>
      <c r="CA397" s="55" t="str">
        <f t="shared" si="1671"/>
        <v/>
      </c>
      <c r="CB397" s="55" t="str">
        <f t="shared" si="1671"/>
        <v/>
      </c>
      <c r="CC397" s="55" t="str">
        <f t="shared" si="1671"/>
        <v/>
      </c>
      <c r="CD397" s="55" t="str">
        <f t="shared" si="1671"/>
        <v/>
      </c>
      <c r="CE397" s="55" t="str">
        <f t="shared" si="1671"/>
        <v/>
      </c>
      <c r="CF397" s="55" t="str">
        <f t="shared" si="1671"/>
        <v/>
      </c>
      <c r="CG397" s="55" t="str">
        <f t="shared" si="1671"/>
        <v/>
      </c>
      <c r="CH397" s="55" t="str">
        <f t="shared" si="1671"/>
        <v/>
      </c>
      <c r="CI397" s="55" t="str">
        <f t="shared" si="1671"/>
        <v/>
      </c>
      <c r="CJ397" s="55" t="str">
        <f t="shared" si="1671"/>
        <v/>
      </c>
      <c r="CK397" s="55" t="str">
        <f t="shared" si="1671"/>
        <v/>
      </c>
      <c r="CL397" s="55" t="str">
        <f t="shared" si="1671"/>
        <v/>
      </c>
      <c r="CM397" s="55" t="str">
        <f t="shared" si="1671"/>
        <v/>
      </c>
      <c r="CN397" s="55" t="str">
        <f t="shared" si="1671"/>
        <v/>
      </c>
      <c r="CO397" s="55" t="str">
        <f t="shared" si="1671"/>
        <v/>
      </c>
      <c r="CP397" s="56" t="str">
        <f>IFERROR(IF($Y$2="DAILY",DATE(B395,1,1)-WEEKDAY(DATE(B395,1,1))+39*7,DATE(CR397,1,1)-WEEKDAY(DATE(CR397,1,1))+39*7),"")</f>
        <v/>
      </c>
      <c r="CQ397" s="3"/>
      <c r="CR397" s="3" t="str">
        <f>B87</f>
        <v/>
      </c>
    </row>
    <row r="398" spans="1:96" ht="21" customHeight="1" x14ac:dyDescent="0.25">
      <c r="A398" s="48"/>
      <c r="B398" s="49"/>
      <c r="C398" s="57">
        <f t="shared" ref="C398" si="1672">IF($Y$2="DAILY",4,"")</f>
        <v>4</v>
      </c>
      <c r="D398" s="54" t="str">
        <f t="shared" si="1666"/>
        <v/>
      </c>
      <c r="E398" s="55" t="str">
        <f t="shared" ref="E398:BP398" si="1673">IFERROR(IF($Y$2="DAILY",D398+1,""),"")</f>
        <v/>
      </c>
      <c r="F398" s="55" t="str">
        <f t="shared" si="1673"/>
        <v/>
      </c>
      <c r="G398" s="55" t="str">
        <f t="shared" si="1673"/>
        <v/>
      </c>
      <c r="H398" s="55" t="str">
        <f t="shared" si="1673"/>
        <v/>
      </c>
      <c r="I398" s="55" t="str">
        <f t="shared" si="1673"/>
        <v/>
      </c>
      <c r="J398" s="55" t="str">
        <f t="shared" si="1673"/>
        <v/>
      </c>
      <c r="K398" s="55" t="str">
        <f t="shared" si="1673"/>
        <v/>
      </c>
      <c r="L398" s="55" t="str">
        <f t="shared" si="1673"/>
        <v/>
      </c>
      <c r="M398" s="55" t="str">
        <f t="shared" si="1673"/>
        <v/>
      </c>
      <c r="N398" s="55" t="str">
        <f t="shared" si="1673"/>
        <v/>
      </c>
      <c r="O398" s="55" t="str">
        <f t="shared" si="1673"/>
        <v/>
      </c>
      <c r="P398" s="55" t="str">
        <f t="shared" si="1673"/>
        <v/>
      </c>
      <c r="Q398" s="55" t="str">
        <f t="shared" si="1673"/>
        <v/>
      </c>
      <c r="R398" s="55" t="str">
        <f t="shared" si="1673"/>
        <v/>
      </c>
      <c r="S398" s="55" t="str">
        <f t="shared" si="1673"/>
        <v/>
      </c>
      <c r="T398" s="55" t="str">
        <f t="shared" si="1673"/>
        <v/>
      </c>
      <c r="U398" s="55" t="str">
        <f t="shared" si="1673"/>
        <v/>
      </c>
      <c r="V398" s="55" t="str">
        <f t="shared" si="1673"/>
        <v/>
      </c>
      <c r="W398" s="55" t="str">
        <f t="shared" si="1673"/>
        <v/>
      </c>
      <c r="X398" s="55" t="str">
        <f t="shared" si="1673"/>
        <v/>
      </c>
      <c r="Y398" s="55" t="str">
        <f t="shared" si="1673"/>
        <v/>
      </c>
      <c r="Z398" s="55" t="str">
        <f t="shared" si="1673"/>
        <v/>
      </c>
      <c r="AA398" s="55" t="str">
        <f t="shared" si="1673"/>
        <v/>
      </c>
      <c r="AB398" s="55" t="str">
        <f t="shared" si="1673"/>
        <v/>
      </c>
      <c r="AC398" s="55" t="str">
        <f t="shared" si="1673"/>
        <v/>
      </c>
      <c r="AD398" s="55" t="str">
        <f t="shared" si="1673"/>
        <v/>
      </c>
      <c r="AE398" s="55" t="str">
        <f t="shared" si="1673"/>
        <v/>
      </c>
      <c r="AF398" s="55" t="str">
        <f t="shared" si="1673"/>
        <v/>
      </c>
      <c r="AG398" s="55" t="str">
        <f t="shared" si="1673"/>
        <v/>
      </c>
      <c r="AH398" s="55" t="str">
        <f t="shared" si="1673"/>
        <v/>
      </c>
      <c r="AI398" s="55" t="str">
        <f t="shared" si="1673"/>
        <v/>
      </c>
      <c r="AJ398" s="55" t="str">
        <f t="shared" si="1673"/>
        <v/>
      </c>
      <c r="AK398" s="55" t="str">
        <f t="shared" si="1673"/>
        <v/>
      </c>
      <c r="AL398" s="55" t="str">
        <f t="shared" si="1673"/>
        <v/>
      </c>
      <c r="AM398" s="55" t="str">
        <f t="shared" si="1673"/>
        <v/>
      </c>
      <c r="AN398" s="55" t="str">
        <f t="shared" si="1673"/>
        <v/>
      </c>
      <c r="AO398" s="55" t="str">
        <f t="shared" si="1673"/>
        <v/>
      </c>
      <c r="AP398" s="55" t="str">
        <f t="shared" si="1673"/>
        <v/>
      </c>
      <c r="AQ398" s="55" t="str">
        <f t="shared" si="1673"/>
        <v/>
      </c>
      <c r="AR398" s="55" t="str">
        <f t="shared" si="1673"/>
        <v/>
      </c>
      <c r="AS398" s="55" t="str">
        <f t="shared" si="1673"/>
        <v/>
      </c>
      <c r="AT398" s="55" t="str">
        <f t="shared" si="1673"/>
        <v/>
      </c>
      <c r="AU398" s="55" t="str">
        <f t="shared" si="1673"/>
        <v/>
      </c>
      <c r="AV398" s="55" t="str">
        <f t="shared" si="1673"/>
        <v/>
      </c>
      <c r="AW398" s="55" t="str">
        <f t="shared" si="1673"/>
        <v/>
      </c>
      <c r="AX398" s="55" t="str">
        <f t="shared" si="1673"/>
        <v/>
      </c>
      <c r="AY398" s="55" t="str">
        <f t="shared" si="1673"/>
        <v/>
      </c>
      <c r="AZ398" s="55" t="str">
        <f t="shared" si="1673"/>
        <v/>
      </c>
      <c r="BA398" s="55" t="str">
        <f t="shared" si="1673"/>
        <v/>
      </c>
      <c r="BB398" s="55" t="str">
        <f t="shared" si="1673"/>
        <v/>
      </c>
      <c r="BC398" s="55" t="str">
        <f t="shared" si="1673"/>
        <v/>
      </c>
      <c r="BD398" s="55" t="str">
        <f t="shared" si="1673"/>
        <v/>
      </c>
      <c r="BE398" s="55" t="str">
        <f t="shared" si="1673"/>
        <v/>
      </c>
      <c r="BF398" s="55" t="str">
        <f t="shared" si="1673"/>
        <v/>
      </c>
      <c r="BG398" s="55" t="str">
        <f t="shared" si="1673"/>
        <v/>
      </c>
      <c r="BH398" s="55" t="str">
        <f t="shared" si="1673"/>
        <v/>
      </c>
      <c r="BI398" s="55" t="str">
        <f t="shared" si="1673"/>
        <v/>
      </c>
      <c r="BJ398" s="55" t="str">
        <f t="shared" si="1673"/>
        <v/>
      </c>
      <c r="BK398" s="55" t="str">
        <f t="shared" si="1673"/>
        <v/>
      </c>
      <c r="BL398" s="55" t="str">
        <f t="shared" si="1673"/>
        <v/>
      </c>
      <c r="BM398" s="55" t="str">
        <f t="shared" si="1673"/>
        <v/>
      </c>
      <c r="BN398" s="55" t="str">
        <f t="shared" si="1673"/>
        <v/>
      </c>
      <c r="BO398" s="55" t="str">
        <f t="shared" si="1673"/>
        <v/>
      </c>
      <c r="BP398" s="55" t="str">
        <f t="shared" si="1673"/>
        <v/>
      </c>
      <c r="BQ398" s="55" t="str">
        <f t="shared" ref="BQ398:CO398" si="1674">IFERROR(IF($Y$2="DAILY",BP398+1,""),"")</f>
        <v/>
      </c>
      <c r="BR398" s="55" t="str">
        <f t="shared" si="1674"/>
        <v/>
      </c>
      <c r="BS398" s="55" t="str">
        <f t="shared" si="1674"/>
        <v/>
      </c>
      <c r="BT398" s="55" t="str">
        <f t="shared" si="1674"/>
        <v/>
      </c>
      <c r="BU398" s="55" t="str">
        <f t="shared" si="1674"/>
        <v/>
      </c>
      <c r="BV398" s="55" t="str">
        <f t="shared" si="1674"/>
        <v/>
      </c>
      <c r="BW398" s="55" t="str">
        <f t="shared" si="1674"/>
        <v/>
      </c>
      <c r="BX398" s="55" t="str">
        <f t="shared" si="1674"/>
        <v/>
      </c>
      <c r="BY398" s="55" t="str">
        <f t="shared" si="1674"/>
        <v/>
      </c>
      <c r="BZ398" s="55" t="str">
        <f t="shared" si="1674"/>
        <v/>
      </c>
      <c r="CA398" s="55" t="str">
        <f t="shared" si="1674"/>
        <v/>
      </c>
      <c r="CB398" s="55" t="str">
        <f t="shared" si="1674"/>
        <v/>
      </c>
      <c r="CC398" s="55" t="str">
        <f t="shared" si="1674"/>
        <v/>
      </c>
      <c r="CD398" s="55" t="str">
        <f t="shared" si="1674"/>
        <v/>
      </c>
      <c r="CE398" s="55" t="str">
        <f t="shared" si="1674"/>
        <v/>
      </c>
      <c r="CF398" s="55" t="str">
        <f t="shared" si="1674"/>
        <v/>
      </c>
      <c r="CG398" s="55" t="str">
        <f t="shared" si="1674"/>
        <v/>
      </c>
      <c r="CH398" s="55" t="str">
        <f t="shared" si="1674"/>
        <v/>
      </c>
      <c r="CI398" s="55" t="str">
        <f t="shared" si="1674"/>
        <v/>
      </c>
      <c r="CJ398" s="55" t="str">
        <f t="shared" si="1674"/>
        <v/>
      </c>
      <c r="CK398" s="55" t="str">
        <f t="shared" si="1674"/>
        <v/>
      </c>
      <c r="CL398" s="55" t="str">
        <f t="shared" si="1674"/>
        <v/>
      </c>
      <c r="CM398" s="55" t="str">
        <f t="shared" si="1674"/>
        <v/>
      </c>
      <c r="CN398" s="55" t="str">
        <f t="shared" si="1674"/>
        <v/>
      </c>
      <c r="CO398" s="55" t="str">
        <f t="shared" si="1674"/>
        <v/>
      </c>
      <c r="CP398" s="56" t="str">
        <f>IFERROR(IF($Y$2="DAILY",DATE(B395,1,1)-WEEKDAY(DATE(B395,1,1))+52*7,DATE(CR398,1,1)-WEEKDAY(DATE(CR398,1,1))+52*7),"")</f>
        <v/>
      </c>
      <c r="CQ398" s="3"/>
      <c r="CR398" s="3" t="str">
        <f>B87</f>
        <v/>
      </c>
    </row>
    <row r="399" spans="1:96" ht="21" customHeight="1" x14ac:dyDescent="0.25">
      <c r="A399" s="48"/>
      <c r="B399" s="49"/>
      <c r="C399" s="58"/>
      <c r="D399" s="54" t="str">
        <f>IFERROR(IF($Y$2="DAILY",IF(AND(MONTH(DATE(B395,2,29))=2,WEEKDAY(DATE(B395,1,1))=7),DATE(B395,12,24),""),""),"")</f>
        <v/>
      </c>
      <c r="E399" s="55" t="str">
        <f>IFERROR(IF($Y$2="DAILY",IF(AND(MONTH(DATE(B395,2,29))=2,WEEKDAY(DATE(B395,1,1))=7),DATE(B395,12,25),""),""),"")</f>
        <v/>
      </c>
      <c r="F399" s="55" t="str">
        <f>IFERROR(IF($Y$2="DAILY",IF(AND(MONTH(DATE(B395,2,29))=2,WEEKDAY(DATE(B395,1,1))=7),DATE(B395,12,26),""),""),"")</f>
        <v/>
      </c>
      <c r="G399" s="55" t="str">
        <f>IFERROR(IF($Y$2="DAILY",IF(AND(MONTH(DATE(B395,2,29))=2,WEEKDAY(DATE(B395,1,1))=7),DATE(B395,12,27),""),""),"")</f>
        <v/>
      </c>
      <c r="H399" s="55" t="str">
        <f>IFERROR(IF($Y$2="DAILY",IF(AND(MONTH(DATE(B395,2,29))=2,WEEKDAY(DATE(B395,1,1))=7),DATE(B395,12,28),""),""),"")</f>
        <v/>
      </c>
      <c r="I399" s="55" t="str">
        <f>IFERROR(IF($Y$2="DAILY",IF(AND(MONTH(DATE(B395,2,29))=2,WEEKDAY(DATE(B395,1,1))=7),DATE(B395,12,29),""),""),"")</f>
        <v/>
      </c>
      <c r="J399" s="55" t="str">
        <f>IFERROR(IF($Y$2="DAILY",IF(AND(MONTH(DATE(B395,2,29))=2,WEEKDAY(DATE(B395,1,1))=7),DATE(B395,12,30),""),""),"")</f>
        <v/>
      </c>
      <c r="K399" s="55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  <c r="BT399" s="62"/>
      <c r="BU399" s="62"/>
      <c r="BV399" s="62"/>
      <c r="BW399" s="62"/>
      <c r="BX399" s="62"/>
      <c r="BY399" s="62"/>
      <c r="BZ399" s="62"/>
      <c r="CA399" s="62"/>
      <c r="CB399" s="62"/>
      <c r="CC399" s="62"/>
      <c r="CD399" s="62"/>
      <c r="CE399" s="62"/>
      <c r="CF399" s="62"/>
      <c r="CG399" s="62"/>
      <c r="CH399" s="62"/>
      <c r="CI399" s="62"/>
      <c r="CJ399" s="62"/>
      <c r="CK399" s="62"/>
      <c r="CL399" s="62"/>
      <c r="CM399" s="62"/>
      <c r="CN399" s="62"/>
      <c r="CO399" s="62"/>
      <c r="CP399" s="56"/>
      <c r="CQ399" s="3"/>
      <c r="CR399" s="3" t="str">
        <f>B87</f>
        <v/>
      </c>
    </row>
    <row r="400" spans="1:96" ht="21" customHeight="1" x14ac:dyDescent="0.25">
      <c r="A400" s="48" t="str">
        <f>IFERROR(IF($Y$2="DAILY","77-78",""),"")</f>
        <v>77-78</v>
      </c>
      <c r="B400" s="49" t="str">
        <f>IFERROR(IF($Y$2="DAILY",$B$10+78,""),"")</f>
        <v/>
      </c>
      <c r="C400" s="57">
        <f t="shared" ref="C400" si="1675">IF($Y$2="DAILY",1,"")</f>
        <v>1</v>
      </c>
      <c r="D400" s="54" t="str">
        <f>IFERROR(IF($Y$2="DAILY",DATE(B400,1,1)-WEEKDAY(DATE(B400,1,1),1)+1,""),"")</f>
        <v/>
      </c>
      <c r="E400" s="55" t="str">
        <f>IFERROR(IF($Y$2="DAILY",DATE(B400,1,1)-WEEKDAY(DATE(B400,1,1),1)+2,""),"")</f>
        <v/>
      </c>
      <c r="F400" s="55" t="str">
        <f>IFERROR(IF($Y$2="DAILY",DATE(B400,1,1)-WEEKDAY(DATE(B400,1,1),1)+3,""),"")</f>
        <v/>
      </c>
      <c r="G400" s="55" t="str">
        <f>IFERROR(IF($Y$2="DAILY",DATE(B400,1,1)-WEEKDAY(DATE(B400,1,1),1)+4,""),"")</f>
        <v/>
      </c>
      <c r="H400" s="55" t="str">
        <f>IFERROR(IF($Y$2="DAILY",DATE(B400,1,1)-WEEKDAY(DATE(B400,1,1),1)+5,""),"")</f>
        <v/>
      </c>
      <c r="I400" s="55" t="str">
        <f>IFERROR(IF($Y$2="DAILY",DATE(B400,1,1)-WEEKDAY(DATE(B400,1,1),1)+6,""),"")</f>
        <v/>
      </c>
      <c r="J400" s="55" t="str">
        <f>IFERROR(IF($Y$2="DAILY",DATE(B400,1,1)-WEEKDAY(DATE(B400,1,1),1)+7,""),"")</f>
        <v/>
      </c>
      <c r="K400" s="55" t="str">
        <f t="shared" ref="K400:BV400" si="1676">IFERROR(IF($Y$2="DAILY",J400+1,""),"")</f>
        <v/>
      </c>
      <c r="L400" s="55" t="str">
        <f t="shared" si="1676"/>
        <v/>
      </c>
      <c r="M400" s="55" t="str">
        <f t="shared" si="1676"/>
        <v/>
      </c>
      <c r="N400" s="55" t="str">
        <f t="shared" si="1676"/>
        <v/>
      </c>
      <c r="O400" s="55" t="str">
        <f t="shared" si="1676"/>
        <v/>
      </c>
      <c r="P400" s="55" t="str">
        <f t="shared" si="1676"/>
        <v/>
      </c>
      <c r="Q400" s="55" t="str">
        <f t="shared" si="1676"/>
        <v/>
      </c>
      <c r="R400" s="55" t="str">
        <f t="shared" si="1676"/>
        <v/>
      </c>
      <c r="S400" s="55" t="str">
        <f t="shared" si="1676"/>
        <v/>
      </c>
      <c r="T400" s="55" t="str">
        <f t="shared" si="1676"/>
        <v/>
      </c>
      <c r="U400" s="55" t="str">
        <f t="shared" si="1676"/>
        <v/>
      </c>
      <c r="V400" s="55" t="str">
        <f t="shared" si="1676"/>
        <v/>
      </c>
      <c r="W400" s="55" t="str">
        <f t="shared" si="1676"/>
        <v/>
      </c>
      <c r="X400" s="55" t="str">
        <f t="shared" si="1676"/>
        <v/>
      </c>
      <c r="Y400" s="55" t="str">
        <f t="shared" si="1676"/>
        <v/>
      </c>
      <c r="Z400" s="55" t="str">
        <f t="shared" si="1676"/>
        <v/>
      </c>
      <c r="AA400" s="55" t="str">
        <f t="shared" si="1676"/>
        <v/>
      </c>
      <c r="AB400" s="55" t="str">
        <f t="shared" si="1676"/>
        <v/>
      </c>
      <c r="AC400" s="55" t="str">
        <f t="shared" si="1676"/>
        <v/>
      </c>
      <c r="AD400" s="55" t="str">
        <f t="shared" si="1676"/>
        <v/>
      </c>
      <c r="AE400" s="55" t="str">
        <f t="shared" si="1676"/>
        <v/>
      </c>
      <c r="AF400" s="55" t="str">
        <f t="shared" si="1676"/>
        <v/>
      </c>
      <c r="AG400" s="55" t="str">
        <f t="shared" si="1676"/>
        <v/>
      </c>
      <c r="AH400" s="55" t="str">
        <f t="shared" si="1676"/>
        <v/>
      </c>
      <c r="AI400" s="55" t="str">
        <f t="shared" si="1676"/>
        <v/>
      </c>
      <c r="AJ400" s="55" t="str">
        <f t="shared" si="1676"/>
        <v/>
      </c>
      <c r="AK400" s="55" t="str">
        <f t="shared" si="1676"/>
        <v/>
      </c>
      <c r="AL400" s="55" t="str">
        <f t="shared" si="1676"/>
        <v/>
      </c>
      <c r="AM400" s="55" t="str">
        <f t="shared" si="1676"/>
        <v/>
      </c>
      <c r="AN400" s="55" t="str">
        <f t="shared" si="1676"/>
        <v/>
      </c>
      <c r="AO400" s="55" t="str">
        <f t="shared" si="1676"/>
        <v/>
      </c>
      <c r="AP400" s="55" t="str">
        <f t="shared" si="1676"/>
        <v/>
      </c>
      <c r="AQ400" s="55" t="str">
        <f t="shared" si="1676"/>
        <v/>
      </c>
      <c r="AR400" s="55" t="str">
        <f t="shared" si="1676"/>
        <v/>
      </c>
      <c r="AS400" s="55" t="str">
        <f t="shared" si="1676"/>
        <v/>
      </c>
      <c r="AT400" s="55" t="str">
        <f t="shared" si="1676"/>
        <v/>
      </c>
      <c r="AU400" s="55" t="str">
        <f t="shared" si="1676"/>
        <v/>
      </c>
      <c r="AV400" s="55" t="str">
        <f t="shared" si="1676"/>
        <v/>
      </c>
      <c r="AW400" s="55" t="str">
        <f t="shared" si="1676"/>
        <v/>
      </c>
      <c r="AX400" s="55" t="str">
        <f t="shared" si="1676"/>
        <v/>
      </c>
      <c r="AY400" s="55" t="str">
        <f t="shared" si="1676"/>
        <v/>
      </c>
      <c r="AZ400" s="55" t="str">
        <f t="shared" si="1676"/>
        <v/>
      </c>
      <c r="BA400" s="55" t="str">
        <f t="shared" si="1676"/>
        <v/>
      </c>
      <c r="BB400" s="55" t="str">
        <f t="shared" si="1676"/>
        <v/>
      </c>
      <c r="BC400" s="55" t="str">
        <f t="shared" si="1676"/>
        <v/>
      </c>
      <c r="BD400" s="55" t="str">
        <f t="shared" si="1676"/>
        <v/>
      </c>
      <c r="BE400" s="55" t="str">
        <f t="shared" si="1676"/>
        <v/>
      </c>
      <c r="BF400" s="55" t="str">
        <f t="shared" si="1676"/>
        <v/>
      </c>
      <c r="BG400" s="55" t="str">
        <f t="shared" si="1676"/>
        <v/>
      </c>
      <c r="BH400" s="55" t="str">
        <f t="shared" si="1676"/>
        <v/>
      </c>
      <c r="BI400" s="55" t="str">
        <f t="shared" si="1676"/>
        <v/>
      </c>
      <c r="BJ400" s="55" t="str">
        <f t="shared" si="1676"/>
        <v/>
      </c>
      <c r="BK400" s="55" t="str">
        <f t="shared" si="1676"/>
        <v/>
      </c>
      <c r="BL400" s="55" t="str">
        <f t="shared" si="1676"/>
        <v/>
      </c>
      <c r="BM400" s="55" t="str">
        <f t="shared" si="1676"/>
        <v/>
      </c>
      <c r="BN400" s="55" t="str">
        <f t="shared" si="1676"/>
        <v/>
      </c>
      <c r="BO400" s="55" t="str">
        <f t="shared" si="1676"/>
        <v/>
      </c>
      <c r="BP400" s="55" t="str">
        <f t="shared" si="1676"/>
        <v/>
      </c>
      <c r="BQ400" s="55" t="str">
        <f t="shared" si="1676"/>
        <v/>
      </c>
      <c r="BR400" s="55" t="str">
        <f t="shared" si="1676"/>
        <v/>
      </c>
      <c r="BS400" s="55" t="str">
        <f t="shared" si="1676"/>
        <v/>
      </c>
      <c r="BT400" s="55" t="str">
        <f t="shared" si="1676"/>
        <v/>
      </c>
      <c r="BU400" s="55" t="str">
        <f t="shared" si="1676"/>
        <v/>
      </c>
      <c r="BV400" s="55" t="str">
        <f t="shared" si="1676"/>
        <v/>
      </c>
      <c r="BW400" s="55" t="str">
        <f t="shared" ref="BW400:CO400" si="1677">IFERROR(IF($Y$2="DAILY",BV400+1,""),"")</f>
        <v/>
      </c>
      <c r="BX400" s="55" t="str">
        <f t="shared" si="1677"/>
        <v/>
      </c>
      <c r="BY400" s="55" t="str">
        <f t="shared" si="1677"/>
        <v/>
      </c>
      <c r="BZ400" s="55" t="str">
        <f t="shared" si="1677"/>
        <v/>
      </c>
      <c r="CA400" s="55" t="str">
        <f t="shared" si="1677"/>
        <v/>
      </c>
      <c r="CB400" s="55" t="str">
        <f t="shared" si="1677"/>
        <v/>
      </c>
      <c r="CC400" s="55" t="str">
        <f t="shared" si="1677"/>
        <v/>
      </c>
      <c r="CD400" s="55" t="str">
        <f t="shared" si="1677"/>
        <v/>
      </c>
      <c r="CE400" s="55" t="str">
        <f t="shared" si="1677"/>
        <v/>
      </c>
      <c r="CF400" s="55" t="str">
        <f t="shared" si="1677"/>
        <v/>
      </c>
      <c r="CG400" s="55" t="str">
        <f t="shared" si="1677"/>
        <v/>
      </c>
      <c r="CH400" s="55" t="str">
        <f t="shared" si="1677"/>
        <v/>
      </c>
      <c r="CI400" s="55" t="str">
        <f t="shared" si="1677"/>
        <v/>
      </c>
      <c r="CJ400" s="55" t="str">
        <f t="shared" si="1677"/>
        <v/>
      </c>
      <c r="CK400" s="55" t="str">
        <f t="shared" si="1677"/>
        <v/>
      </c>
      <c r="CL400" s="55" t="str">
        <f t="shared" si="1677"/>
        <v/>
      </c>
      <c r="CM400" s="55" t="str">
        <f t="shared" si="1677"/>
        <v/>
      </c>
      <c r="CN400" s="55" t="str">
        <f t="shared" si="1677"/>
        <v/>
      </c>
      <c r="CO400" s="55" t="str">
        <f t="shared" si="1677"/>
        <v/>
      </c>
      <c r="CP400" s="56" t="str">
        <f>IFERROR(IF($Y$2="DAILY",DATE(B400,1,1)-WEEKDAY(DATE(B400,1,1))+13*7,DATE(CR400,1,1)-WEEKDAY(DATE(CR400,1,1))+13*7),"")</f>
        <v/>
      </c>
      <c r="CQ400" s="3"/>
      <c r="CR400" s="3" t="str">
        <f>B88</f>
        <v/>
      </c>
    </row>
    <row r="401" spans="1:96" ht="21" customHeight="1" x14ac:dyDescent="0.25">
      <c r="A401" s="48"/>
      <c r="B401" s="61"/>
      <c r="C401" s="57">
        <f t="shared" ref="C401" si="1678">IF($Y$2="DAILY",2,"")</f>
        <v>2</v>
      </c>
      <c r="D401" s="54" t="str">
        <f t="shared" ref="D401:D403" si="1679">IFERROR(IF($Y$2="DAILY",CP400+1,""),"")</f>
        <v/>
      </c>
      <c r="E401" s="55" t="str">
        <f t="shared" ref="E401:BP401" si="1680">IFERROR(IF($Y$2="DAILY",D401+1,""),"")</f>
        <v/>
      </c>
      <c r="F401" s="55" t="str">
        <f t="shared" si="1680"/>
        <v/>
      </c>
      <c r="G401" s="55" t="str">
        <f t="shared" si="1680"/>
        <v/>
      </c>
      <c r="H401" s="55" t="str">
        <f t="shared" si="1680"/>
        <v/>
      </c>
      <c r="I401" s="55" t="str">
        <f t="shared" si="1680"/>
        <v/>
      </c>
      <c r="J401" s="55" t="str">
        <f t="shared" si="1680"/>
        <v/>
      </c>
      <c r="K401" s="55" t="str">
        <f t="shared" si="1680"/>
        <v/>
      </c>
      <c r="L401" s="55" t="str">
        <f t="shared" si="1680"/>
        <v/>
      </c>
      <c r="M401" s="55" t="str">
        <f t="shared" si="1680"/>
        <v/>
      </c>
      <c r="N401" s="55" t="str">
        <f t="shared" si="1680"/>
        <v/>
      </c>
      <c r="O401" s="55" t="str">
        <f t="shared" si="1680"/>
        <v/>
      </c>
      <c r="P401" s="55" t="str">
        <f t="shared" si="1680"/>
        <v/>
      </c>
      <c r="Q401" s="55" t="str">
        <f t="shared" si="1680"/>
        <v/>
      </c>
      <c r="R401" s="55" t="str">
        <f t="shared" si="1680"/>
        <v/>
      </c>
      <c r="S401" s="55" t="str">
        <f t="shared" si="1680"/>
        <v/>
      </c>
      <c r="T401" s="55" t="str">
        <f t="shared" si="1680"/>
        <v/>
      </c>
      <c r="U401" s="55" t="str">
        <f t="shared" si="1680"/>
        <v/>
      </c>
      <c r="V401" s="55" t="str">
        <f t="shared" si="1680"/>
        <v/>
      </c>
      <c r="W401" s="55" t="str">
        <f t="shared" si="1680"/>
        <v/>
      </c>
      <c r="X401" s="55" t="str">
        <f t="shared" si="1680"/>
        <v/>
      </c>
      <c r="Y401" s="55" t="str">
        <f t="shared" si="1680"/>
        <v/>
      </c>
      <c r="Z401" s="55" t="str">
        <f t="shared" si="1680"/>
        <v/>
      </c>
      <c r="AA401" s="55" t="str">
        <f t="shared" si="1680"/>
        <v/>
      </c>
      <c r="AB401" s="55" t="str">
        <f t="shared" si="1680"/>
        <v/>
      </c>
      <c r="AC401" s="55" t="str">
        <f t="shared" si="1680"/>
        <v/>
      </c>
      <c r="AD401" s="55" t="str">
        <f t="shared" si="1680"/>
        <v/>
      </c>
      <c r="AE401" s="55" t="str">
        <f t="shared" si="1680"/>
        <v/>
      </c>
      <c r="AF401" s="55" t="str">
        <f t="shared" si="1680"/>
        <v/>
      </c>
      <c r="AG401" s="55" t="str">
        <f t="shared" si="1680"/>
        <v/>
      </c>
      <c r="AH401" s="55" t="str">
        <f t="shared" si="1680"/>
        <v/>
      </c>
      <c r="AI401" s="55" t="str">
        <f t="shared" si="1680"/>
        <v/>
      </c>
      <c r="AJ401" s="55" t="str">
        <f t="shared" si="1680"/>
        <v/>
      </c>
      <c r="AK401" s="55" t="str">
        <f t="shared" si="1680"/>
        <v/>
      </c>
      <c r="AL401" s="55" t="str">
        <f t="shared" si="1680"/>
        <v/>
      </c>
      <c r="AM401" s="55" t="str">
        <f t="shared" si="1680"/>
        <v/>
      </c>
      <c r="AN401" s="55" t="str">
        <f t="shared" si="1680"/>
        <v/>
      </c>
      <c r="AO401" s="55" t="str">
        <f t="shared" si="1680"/>
        <v/>
      </c>
      <c r="AP401" s="55" t="str">
        <f t="shared" si="1680"/>
        <v/>
      </c>
      <c r="AQ401" s="55" t="str">
        <f t="shared" si="1680"/>
        <v/>
      </c>
      <c r="AR401" s="55" t="str">
        <f t="shared" si="1680"/>
        <v/>
      </c>
      <c r="AS401" s="55" t="str">
        <f t="shared" si="1680"/>
        <v/>
      </c>
      <c r="AT401" s="55" t="str">
        <f t="shared" si="1680"/>
        <v/>
      </c>
      <c r="AU401" s="55" t="str">
        <f t="shared" si="1680"/>
        <v/>
      </c>
      <c r="AV401" s="55" t="str">
        <f t="shared" si="1680"/>
        <v/>
      </c>
      <c r="AW401" s="55" t="str">
        <f t="shared" si="1680"/>
        <v/>
      </c>
      <c r="AX401" s="55" t="str">
        <f t="shared" si="1680"/>
        <v/>
      </c>
      <c r="AY401" s="55" t="str">
        <f t="shared" si="1680"/>
        <v/>
      </c>
      <c r="AZ401" s="55" t="str">
        <f t="shared" si="1680"/>
        <v/>
      </c>
      <c r="BA401" s="55" t="str">
        <f t="shared" si="1680"/>
        <v/>
      </c>
      <c r="BB401" s="55" t="str">
        <f t="shared" si="1680"/>
        <v/>
      </c>
      <c r="BC401" s="55" t="str">
        <f t="shared" si="1680"/>
        <v/>
      </c>
      <c r="BD401" s="55" t="str">
        <f t="shared" si="1680"/>
        <v/>
      </c>
      <c r="BE401" s="55" t="str">
        <f t="shared" si="1680"/>
        <v/>
      </c>
      <c r="BF401" s="55" t="str">
        <f t="shared" si="1680"/>
        <v/>
      </c>
      <c r="BG401" s="55" t="str">
        <f t="shared" si="1680"/>
        <v/>
      </c>
      <c r="BH401" s="55" t="str">
        <f t="shared" si="1680"/>
        <v/>
      </c>
      <c r="BI401" s="55" t="str">
        <f t="shared" si="1680"/>
        <v/>
      </c>
      <c r="BJ401" s="55" t="str">
        <f t="shared" si="1680"/>
        <v/>
      </c>
      <c r="BK401" s="55" t="str">
        <f t="shared" si="1680"/>
        <v/>
      </c>
      <c r="BL401" s="55" t="str">
        <f t="shared" si="1680"/>
        <v/>
      </c>
      <c r="BM401" s="55" t="str">
        <f t="shared" si="1680"/>
        <v/>
      </c>
      <c r="BN401" s="55" t="str">
        <f t="shared" si="1680"/>
        <v/>
      </c>
      <c r="BO401" s="55" t="str">
        <f t="shared" si="1680"/>
        <v/>
      </c>
      <c r="BP401" s="55" t="str">
        <f t="shared" si="1680"/>
        <v/>
      </c>
      <c r="BQ401" s="55" t="str">
        <f t="shared" ref="BQ401:CO401" si="1681">IFERROR(IF($Y$2="DAILY",BP401+1,""),"")</f>
        <v/>
      </c>
      <c r="BR401" s="55" t="str">
        <f t="shared" si="1681"/>
        <v/>
      </c>
      <c r="BS401" s="55" t="str">
        <f t="shared" si="1681"/>
        <v/>
      </c>
      <c r="BT401" s="55" t="str">
        <f t="shared" si="1681"/>
        <v/>
      </c>
      <c r="BU401" s="55" t="str">
        <f t="shared" si="1681"/>
        <v/>
      </c>
      <c r="BV401" s="55" t="str">
        <f t="shared" si="1681"/>
        <v/>
      </c>
      <c r="BW401" s="55" t="str">
        <f t="shared" si="1681"/>
        <v/>
      </c>
      <c r="BX401" s="55" t="str">
        <f t="shared" si="1681"/>
        <v/>
      </c>
      <c r="BY401" s="55" t="str">
        <f t="shared" si="1681"/>
        <v/>
      </c>
      <c r="BZ401" s="55" t="str">
        <f t="shared" si="1681"/>
        <v/>
      </c>
      <c r="CA401" s="55" t="str">
        <f t="shared" si="1681"/>
        <v/>
      </c>
      <c r="CB401" s="55" t="str">
        <f t="shared" si="1681"/>
        <v/>
      </c>
      <c r="CC401" s="55" t="str">
        <f t="shared" si="1681"/>
        <v/>
      </c>
      <c r="CD401" s="55" t="str">
        <f t="shared" si="1681"/>
        <v/>
      </c>
      <c r="CE401" s="55" t="str">
        <f t="shared" si="1681"/>
        <v/>
      </c>
      <c r="CF401" s="55" t="str">
        <f t="shared" si="1681"/>
        <v/>
      </c>
      <c r="CG401" s="55" t="str">
        <f t="shared" si="1681"/>
        <v/>
      </c>
      <c r="CH401" s="55" t="str">
        <f t="shared" si="1681"/>
        <v/>
      </c>
      <c r="CI401" s="55" t="str">
        <f t="shared" si="1681"/>
        <v/>
      </c>
      <c r="CJ401" s="55" t="str">
        <f t="shared" si="1681"/>
        <v/>
      </c>
      <c r="CK401" s="55" t="str">
        <f t="shared" si="1681"/>
        <v/>
      </c>
      <c r="CL401" s="55" t="str">
        <f t="shared" si="1681"/>
        <v/>
      </c>
      <c r="CM401" s="55" t="str">
        <f t="shared" si="1681"/>
        <v/>
      </c>
      <c r="CN401" s="55" t="str">
        <f t="shared" si="1681"/>
        <v/>
      </c>
      <c r="CO401" s="55" t="str">
        <f t="shared" si="1681"/>
        <v/>
      </c>
      <c r="CP401" s="56" t="str">
        <f>IFERROR(IF($Y$2="DAILY",DATE(B400,1,1)-WEEKDAY(DATE(B400,1,1))+26*7,DATE(CR401,1,1)-WEEKDAY(DATE(CR401,1,1))+26*7),"")</f>
        <v/>
      </c>
      <c r="CQ401" s="3"/>
      <c r="CR401" s="3" t="str">
        <f>B88</f>
        <v/>
      </c>
    </row>
    <row r="402" spans="1:96" ht="21" customHeight="1" x14ac:dyDescent="0.25">
      <c r="A402" s="48"/>
      <c r="B402" s="49"/>
      <c r="C402" s="57">
        <f t="shared" ref="C402" si="1682">IF($Y$2="DAILY",3,"")</f>
        <v>3</v>
      </c>
      <c r="D402" s="54" t="str">
        <f t="shared" si="1679"/>
        <v/>
      </c>
      <c r="E402" s="55" t="str">
        <f t="shared" ref="E402:BP402" si="1683">IFERROR(IF($Y$2="DAILY",D402+1,""),"")</f>
        <v/>
      </c>
      <c r="F402" s="55" t="str">
        <f t="shared" si="1683"/>
        <v/>
      </c>
      <c r="G402" s="55" t="str">
        <f t="shared" si="1683"/>
        <v/>
      </c>
      <c r="H402" s="55" t="str">
        <f t="shared" si="1683"/>
        <v/>
      </c>
      <c r="I402" s="55" t="str">
        <f t="shared" si="1683"/>
        <v/>
      </c>
      <c r="J402" s="55" t="str">
        <f t="shared" si="1683"/>
        <v/>
      </c>
      <c r="K402" s="55" t="str">
        <f t="shared" si="1683"/>
        <v/>
      </c>
      <c r="L402" s="55" t="str">
        <f t="shared" si="1683"/>
        <v/>
      </c>
      <c r="M402" s="55" t="str">
        <f t="shared" si="1683"/>
        <v/>
      </c>
      <c r="N402" s="55" t="str">
        <f t="shared" si="1683"/>
        <v/>
      </c>
      <c r="O402" s="55" t="str">
        <f t="shared" si="1683"/>
        <v/>
      </c>
      <c r="P402" s="55" t="str">
        <f t="shared" si="1683"/>
        <v/>
      </c>
      <c r="Q402" s="55" t="str">
        <f t="shared" si="1683"/>
        <v/>
      </c>
      <c r="R402" s="55" t="str">
        <f t="shared" si="1683"/>
        <v/>
      </c>
      <c r="S402" s="55" t="str">
        <f t="shared" si="1683"/>
        <v/>
      </c>
      <c r="T402" s="55" t="str">
        <f t="shared" si="1683"/>
        <v/>
      </c>
      <c r="U402" s="55" t="str">
        <f t="shared" si="1683"/>
        <v/>
      </c>
      <c r="V402" s="55" t="str">
        <f t="shared" si="1683"/>
        <v/>
      </c>
      <c r="W402" s="55" t="str">
        <f t="shared" si="1683"/>
        <v/>
      </c>
      <c r="X402" s="55" t="str">
        <f t="shared" si="1683"/>
        <v/>
      </c>
      <c r="Y402" s="55" t="str">
        <f t="shared" si="1683"/>
        <v/>
      </c>
      <c r="Z402" s="55" t="str">
        <f t="shared" si="1683"/>
        <v/>
      </c>
      <c r="AA402" s="55" t="str">
        <f t="shared" si="1683"/>
        <v/>
      </c>
      <c r="AB402" s="55" t="str">
        <f t="shared" si="1683"/>
        <v/>
      </c>
      <c r="AC402" s="55" t="str">
        <f t="shared" si="1683"/>
        <v/>
      </c>
      <c r="AD402" s="55" t="str">
        <f t="shared" si="1683"/>
        <v/>
      </c>
      <c r="AE402" s="55" t="str">
        <f t="shared" si="1683"/>
        <v/>
      </c>
      <c r="AF402" s="55" t="str">
        <f t="shared" si="1683"/>
        <v/>
      </c>
      <c r="AG402" s="55" t="str">
        <f t="shared" si="1683"/>
        <v/>
      </c>
      <c r="AH402" s="55" t="str">
        <f t="shared" si="1683"/>
        <v/>
      </c>
      <c r="AI402" s="55" t="str">
        <f t="shared" si="1683"/>
        <v/>
      </c>
      <c r="AJ402" s="55" t="str">
        <f t="shared" si="1683"/>
        <v/>
      </c>
      <c r="AK402" s="55" t="str">
        <f t="shared" si="1683"/>
        <v/>
      </c>
      <c r="AL402" s="55" t="str">
        <f t="shared" si="1683"/>
        <v/>
      </c>
      <c r="AM402" s="55" t="str">
        <f t="shared" si="1683"/>
        <v/>
      </c>
      <c r="AN402" s="55" t="str">
        <f t="shared" si="1683"/>
        <v/>
      </c>
      <c r="AO402" s="55" t="str">
        <f t="shared" si="1683"/>
        <v/>
      </c>
      <c r="AP402" s="55" t="str">
        <f t="shared" si="1683"/>
        <v/>
      </c>
      <c r="AQ402" s="55" t="str">
        <f t="shared" si="1683"/>
        <v/>
      </c>
      <c r="AR402" s="55" t="str">
        <f t="shared" si="1683"/>
        <v/>
      </c>
      <c r="AS402" s="55" t="str">
        <f t="shared" si="1683"/>
        <v/>
      </c>
      <c r="AT402" s="55" t="str">
        <f t="shared" si="1683"/>
        <v/>
      </c>
      <c r="AU402" s="55" t="str">
        <f t="shared" si="1683"/>
        <v/>
      </c>
      <c r="AV402" s="55" t="str">
        <f t="shared" si="1683"/>
        <v/>
      </c>
      <c r="AW402" s="55" t="str">
        <f t="shared" si="1683"/>
        <v/>
      </c>
      <c r="AX402" s="55" t="str">
        <f t="shared" si="1683"/>
        <v/>
      </c>
      <c r="AY402" s="55" t="str">
        <f t="shared" si="1683"/>
        <v/>
      </c>
      <c r="AZ402" s="55" t="str">
        <f t="shared" si="1683"/>
        <v/>
      </c>
      <c r="BA402" s="55" t="str">
        <f t="shared" si="1683"/>
        <v/>
      </c>
      <c r="BB402" s="55" t="str">
        <f t="shared" si="1683"/>
        <v/>
      </c>
      <c r="BC402" s="55" t="str">
        <f t="shared" si="1683"/>
        <v/>
      </c>
      <c r="BD402" s="55" t="str">
        <f t="shared" si="1683"/>
        <v/>
      </c>
      <c r="BE402" s="55" t="str">
        <f t="shared" si="1683"/>
        <v/>
      </c>
      <c r="BF402" s="55" t="str">
        <f t="shared" si="1683"/>
        <v/>
      </c>
      <c r="BG402" s="55" t="str">
        <f t="shared" si="1683"/>
        <v/>
      </c>
      <c r="BH402" s="55" t="str">
        <f t="shared" si="1683"/>
        <v/>
      </c>
      <c r="BI402" s="55" t="str">
        <f t="shared" si="1683"/>
        <v/>
      </c>
      <c r="BJ402" s="55" t="str">
        <f t="shared" si="1683"/>
        <v/>
      </c>
      <c r="BK402" s="55" t="str">
        <f t="shared" si="1683"/>
        <v/>
      </c>
      <c r="BL402" s="55" t="str">
        <f t="shared" si="1683"/>
        <v/>
      </c>
      <c r="BM402" s="55" t="str">
        <f t="shared" si="1683"/>
        <v/>
      </c>
      <c r="BN402" s="55" t="str">
        <f t="shared" si="1683"/>
        <v/>
      </c>
      <c r="BO402" s="55" t="str">
        <f t="shared" si="1683"/>
        <v/>
      </c>
      <c r="BP402" s="55" t="str">
        <f t="shared" si="1683"/>
        <v/>
      </c>
      <c r="BQ402" s="55" t="str">
        <f t="shared" ref="BQ402:CO402" si="1684">IFERROR(IF($Y$2="DAILY",BP402+1,""),"")</f>
        <v/>
      </c>
      <c r="BR402" s="55" t="str">
        <f t="shared" si="1684"/>
        <v/>
      </c>
      <c r="BS402" s="55" t="str">
        <f t="shared" si="1684"/>
        <v/>
      </c>
      <c r="BT402" s="55" t="str">
        <f t="shared" si="1684"/>
        <v/>
      </c>
      <c r="BU402" s="55" t="str">
        <f t="shared" si="1684"/>
        <v/>
      </c>
      <c r="BV402" s="55" t="str">
        <f t="shared" si="1684"/>
        <v/>
      </c>
      <c r="BW402" s="55" t="str">
        <f t="shared" si="1684"/>
        <v/>
      </c>
      <c r="BX402" s="55" t="str">
        <f t="shared" si="1684"/>
        <v/>
      </c>
      <c r="BY402" s="55" t="str">
        <f t="shared" si="1684"/>
        <v/>
      </c>
      <c r="BZ402" s="55" t="str">
        <f t="shared" si="1684"/>
        <v/>
      </c>
      <c r="CA402" s="55" t="str">
        <f t="shared" si="1684"/>
        <v/>
      </c>
      <c r="CB402" s="55" t="str">
        <f t="shared" si="1684"/>
        <v/>
      </c>
      <c r="CC402" s="55" t="str">
        <f t="shared" si="1684"/>
        <v/>
      </c>
      <c r="CD402" s="55" t="str">
        <f t="shared" si="1684"/>
        <v/>
      </c>
      <c r="CE402" s="55" t="str">
        <f t="shared" si="1684"/>
        <v/>
      </c>
      <c r="CF402" s="55" t="str">
        <f t="shared" si="1684"/>
        <v/>
      </c>
      <c r="CG402" s="55" t="str">
        <f t="shared" si="1684"/>
        <v/>
      </c>
      <c r="CH402" s="55" t="str">
        <f t="shared" si="1684"/>
        <v/>
      </c>
      <c r="CI402" s="55" t="str">
        <f t="shared" si="1684"/>
        <v/>
      </c>
      <c r="CJ402" s="55" t="str">
        <f t="shared" si="1684"/>
        <v/>
      </c>
      <c r="CK402" s="55" t="str">
        <f t="shared" si="1684"/>
        <v/>
      </c>
      <c r="CL402" s="55" t="str">
        <f t="shared" si="1684"/>
        <v/>
      </c>
      <c r="CM402" s="55" t="str">
        <f t="shared" si="1684"/>
        <v/>
      </c>
      <c r="CN402" s="55" t="str">
        <f t="shared" si="1684"/>
        <v/>
      </c>
      <c r="CO402" s="55" t="str">
        <f t="shared" si="1684"/>
        <v/>
      </c>
      <c r="CP402" s="56" t="str">
        <f>IFERROR(IF($Y$2="DAILY",DATE(B400,1,1)-WEEKDAY(DATE(B400,1,1))+39*7,DATE(CR402,1,1)-WEEKDAY(DATE(CR402,1,1))+39*7),"")</f>
        <v/>
      </c>
      <c r="CQ402" s="3"/>
      <c r="CR402" s="3" t="str">
        <f>B88</f>
        <v/>
      </c>
    </row>
    <row r="403" spans="1:96" ht="21" customHeight="1" x14ac:dyDescent="0.25">
      <c r="A403" s="48"/>
      <c r="B403" s="49"/>
      <c r="C403" s="57">
        <f t="shared" ref="C403" si="1685">IF($Y$2="DAILY",4,"")</f>
        <v>4</v>
      </c>
      <c r="D403" s="54" t="str">
        <f t="shared" si="1679"/>
        <v/>
      </c>
      <c r="E403" s="55" t="str">
        <f t="shared" ref="E403:BP403" si="1686">IFERROR(IF($Y$2="DAILY",D403+1,""),"")</f>
        <v/>
      </c>
      <c r="F403" s="55" t="str">
        <f t="shared" si="1686"/>
        <v/>
      </c>
      <c r="G403" s="55" t="str">
        <f t="shared" si="1686"/>
        <v/>
      </c>
      <c r="H403" s="55" t="str">
        <f t="shared" si="1686"/>
        <v/>
      </c>
      <c r="I403" s="55" t="str">
        <f t="shared" si="1686"/>
        <v/>
      </c>
      <c r="J403" s="55" t="str">
        <f t="shared" si="1686"/>
        <v/>
      </c>
      <c r="K403" s="55" t="str">
        <f t="shared" si="1686"/>
        <v/>
      </c>
      <c r="L403" s="55" t="str">
        <f t="shared" si="1686"/>
        <v/>
      </c>
      <c r="M403" s="55" t="str">
        <f t="shared" si="1686"/>
        <v/>
      </c>
      <c r="N403" s="55" t="str">
        <f t="shared" si="1686"/>
        <v/>
      </c>
      <c r="O403" s="55" t="str">
        <f t="shared" si="1686"/>
        <v/>
      </c>
      <c r="P403" s="55" t="str">
        <f t="shared" si="1686"/>
        <v/>
      </c>
      <c r="Q403" s="55" t="str">
        <f t="shared" si="1686"/>
        <v/>
      </c>
      <c r="R403" s="55" t="str">
        <f t="shared" si="1686"/>
        <v/>
      </c>
      <c r="S403" s="55" t="str">
        <f t="shared" si="1686"/>
        <v/>
      </c>
      <c r="T403" s="55" t="str">
        <f t="shared" si="1686"/>
        <v/>
      </c>
      <c r="U403" s="55" t="str">
        <f t="shared" si="1686"/>
        <v/>
      </c>
      <c r="V403" s="55" t="str">
        <f t="shared" si="1686"/>
        <v/>
      </c>
      <c r="W403" s="55" t="str">
        <f t="shared" si="1686"/>
        <v/>
      </c>
      <c r="X403" s="55" t="str">
        <f t="shared" si="1686"/>
        <v/>
      </c>
      <c r="Y403" s="55" t="str">
        <f t="shared" si="1686"/>
        <v/>
      </c>
      <c r="Z403" s="55" t="str">
        <f t="shared" si="1686"/>
        <v/>
      </c>
      <c r="AA403" s="55" t="str">
        <f t="shared" si="1686"/>
        <v/>
      </c>
      <c r="AB403" s="55" t="str">
        <f t="shared" si="1686"/>
        <v/>
      </c>
      <c r="AC403" s="55" t="str">
        <f t="shared" si="1686"/>
        <v/>
      </c>
      <c r="AD403" s="55" t="str">
        <f t="shared" si="1686"/>
        <v/>
      </c>
      <c r="AE403" s="55" t="str">
        <f t="shared" si="1686"/>
        <v/>
      </c>
      <c r="AF403" s="55" t="str">
        <f t="shared" si="1686"/>
        <v/>
      </c>
      <c r="AG403" s="55" t="str">
        <f t="shared" si="1686"/>
        <v/>
      </c>
      <c r="AH403" s="55" t="str">
        <f t="shared" si="1686"/>
        <v/>
      </c>
      <c r="AI403" s="55" t="str">
        <f t="shared" si="1686"/>
        <v/>
      </c>
      <c r="AJ403" s="55" t="str">
        <f t="shared" si="1686"/>
        <v/>
      </c>
      <c r="AK403" s="55" t="str">
        <f t="shared" si="1686"/>
        <v/>
      </c>
      <c r="AL403" s="55" t="str">
        <f t="shared" si="1686"/>
        <v/>
      </c>
      <c r="AM403" s="55" t="str">
        <f t="shared" si="1686"/>
        <v/>
      </c>
      <c r="AN403" s="55" t="str">
        <f t="shared" si="1686"/>
        <v/>
      </c>
      <c r="AO403" s="55" t="str">
        <f t="shared" si="1686"/>
        <v/>
      </c>
      <c r="AP403" s="55" t="str">
        <f t="shared" si="1686"/>
        <v/>
      </c>
      <c r="AQ403" s="55" t="str">
        <f t="shared" si="1686"/>
        <v/>
      </c>
      <c r="AR403" s="55" t="str">
        <f t="shared" si="1686"/>
        <v/>
      </c>
      <c r="AS403" s="55" t="str">
        <f t="shared" si="1686"/>
        <v/>
      </c>
      <c r="AT403" s="55" t="str">
        <f t="shared" si="1686"/>
        <v/>
      </c>
      <c r="AU403" s="55" t="str">
        <f t="shared" si="1686"/>
        <v/>
      </c>
      <c r="AV403" s="55" t="str">
        <f t="shared" si="1686"/>
        <v/>
      </c>
      <c r="AW403" s="55" t="str">
        <f t="shared" si="1686"/>
        <v/>
      </c>
      <c r="AX403" s="55" t="str">
        <f t="shared" si="1686"/>
        <v/>
      </c>
      <c r="AY403" s="55" t="str">
        <f t="shared" si="1686"/>
        <v/>
      </c>
      <c r="AZ403" s="55" t="str">
        <f t="shared" si="1686"/>
        <v/>
      </c>
      <c r="BA403" s="55" t="str">
        <f t="shared" si="1686"/>
        <v/>
      </c>
      <c r="BB403" s="55" t="str">
        <f t="shared" si="1686"/>
        <v/>
      </c>
      <c r="BC403" s="55" t="str">
        <f t="shared" si="1686"/>
        <v/>
      </c>
      <c r="BD403" s="55" t="str">
        <f t="shared" si="1686"/>
        <v/>
      </c>
      <c r="BE403" s="55" t="str">
        <f t="shared" si="1686"/>
        <v/>
      </c>
      <c r="BF403" s="55" t="str">
        <f t="shared" si="1686"/>
        <v/>
      </c>
      <c r="BG403" s="55" t="str">
        <f t="shared" si="1686"/>
        <v/>
      </c>
      <c r="BH403" s="55" t="str">
        <f t="shared" si="1686"/>
        <v/>
      </c>
      <c r="BI403" s="55" t="str">
        <f t="shared" si="1686"/>
        <v/>
      </c>
      <c r="BJ403" s="55" t="str">
        <f t="shared" si="1686"/>
        <v/>
      </c>
      <c r="BK403" s="55" t="str">
        <f t="shared" si="1686"/>
        <v/>
      </c>
      <c r="BL403" s="55" t="str">
        <f t="shared" si="1686"/>
        <v/>
      </c>
      <c r="BM403" s="55" t="str">
        <f t="shared" si="1686"/>
        <v/>
      </c>
      <c r="BN403" s="55" t="str">
        <f t="shared" si="1686"/>
        <v/>
      </c>
      <c r="BO403" s="55" t="str">
        <f t="shared" si="1686"/>
        <v/>
      </c>
      <c r="BP403" s="55" t="str">
        <f t="shared" si="1686"/>
        <v/>
      </c>
      <c r="BQ403" s="55" t="str">
        <f t="shared" ref="BQ403:CO403" si="1687">IFERROR(IF($Y$2="DAILY",BP403+1,""),"")</f>
        <v/>
      </c>
      <c r="BR403" s="55" t="str">
        <f t="shared" si="1687"/>
        <v/>
      </c>
      <c r="BS403" s="55" t="str">
        <f t="shared" si="1687"/>
        <v/>
      </c>
      <c r="BT403" s="55" t="str">
        <f t="shared" si="1687"/>
        <v/>
      </c>
      <c r="BU403" s="55" t="str">
        <f t="shared" si="1687"/>
        <v/>
      </c>
      <c r="BV403" s="55" t="str">
        <f t="shared" si="1687"/>
        <v/>
      </c>
      <c r="BW403" s="55" t="str">
        <f t="shared" si="1687"/>
        <v/>
      </c>
      <c r="BX403" s="55" t="str">
        <f t="shared" si="1687"/>
        <v/>
      </c>
      <c r="BY403" s="55" t="str">
        <f t="shared" si="1687"/>
        <v/>
      </c>
      <c r="BZ403" s="55" t="str">
        <f t="shared" si="1687"/>
        <v/>
      </c>
      <c r="CA403" s="55" t="str">
        <f t="shared" si="1687"/>
        <v/>
      </c>
      <c r="CB403" s="55" t="str">
        <f t="shared" si="1687"/>
        <v/>
      </c>
      <c r="CC403" s="55" t="str">
        <f t="shared" si="1687"/>
        <v/>
      </c>
      <c r="CD403" s="55" t="str">
        <f t="shared" si="1687"/>
        <v/>
      </c>
      <c r="CE403" s="55" t="str">
        <f t="shared" si="1687"/>
        <v/>
      </c>
      <c r="CF403" s="55" t="str">
        <f t="shared" si="1687"/>
        <v/>
      </c>
      <c r="CG403" s="55" t="str">
        <f t="shared" si="1687"/>
        <v/>
      </c>
      <c r="CH403" s="55" t="str">
        <f t="shared" si="1687"/>
        <v/>
      </c>
      <c r="CI403" s="55" t="str">
        <f t="shared" si="1687"/>
        <v/>
      </c>
      <c r="CJ403" s="55" t="str">
        <f t="shared" si="1687"/>
        <v/>
      </c>
      <c r="CK403" s="55" t="str">
        <f t="shared" si="1687"/>
        <v/>
      </c>
      <c r="CL403" s="55" t="str">
        <f t="shared" si="1687"/>
        <v/>
      </c>
      <c r="CM403" s="55" t="str">
        <f t="shared" si="1687"/>
        <v/>
      </c>
      <c r="CN403" s="55" t="str">
        <f t="shared" si="1687"/>
        <v/>
      </c>
      <c r="CO403" s="55" t="str">
        <f t="shared" si="1687"/>
        <v/>
      </c>
      <c r="CP403" s="56" t="str">
        <f>IFERROR(IF($Y$2="DAILY",DATE(B400,1,1)-WEEKDAY(DATE(B400,1,1))+52*7,DATE(CR403,1,1)-WEEKDAY(DATE(CR403,1,1))+52*7),"")</f>
        <v/>
      </c>
      <c r="CQ403" s="3"/>
      <c r="CR403" s="3" t="str">
        <f>B88</f>
        <v/>
      </c>
    </row>
    <row r="404" spans="1:96" ht="21" customHeight="1" x14ac:dyDescent="0.25">
      <c r="A404" s="48"/>
      <c r="B404" s="49"/>
      <c r="C404" s="58"/>
      <c r="D404" s="54" t="str">
        <f>IFERROR(IF($Y$2="DAILY",IF(AND(MONTH(DATE(B400,2,29))=2,WEEKDAY(DATE(B400,1,1))=7),DATE(B400,12,24),""),""),"")</f>
        <v/>
      </c>
      <c r="E404" s="55" t="str">
        <f>IFERROR(IF($Y$2="DAILY",IF(AND(MONTH(DATE(B400,2,29))=2,WEEKDAY(DATE(B400,1,1))=7),DATE(B400,12,25),""),""),"")</f>
        <v/>
      </c>
      <c r="F404" s="55" t="str">
        <f>IFERROR(IF($Y$2="DAILY",IF(AND(MONTH(DATE(B400,2,29))=2,WEEKDAY(DATE(B400,1,1))=7),DATE(B400,12,26),""),""),"")</f>
        <v/>
      </c>
      <c r="G404" s="55" t="str">
        <f>IFERROR(IF($Y$2="DAILY",IF(AND(MONTH(DATE(B400,2,29))=2,WEEKDAY(DATE(B400,1,1))=7),DATE(B400,12,27),""),""),"")</f>
        <v/>
      </c>
      <c r="H404" s="55" t="str">
        <f>IFERROR(IF($Y$2="DAILY",IF(AND(MONTH(DATE(B400,2,29))=2,WEEKDAY(DATE(B400,1,1))=7),DATE(B400,12,28),""),""),"")</f>
        <v/>
      </c>
      <c r="I404" s="55" t="str">
        <f>IFERROR(IF($Y$2="DAILY",IF(AND(MONTH(DATE(B400,2,29))=2,WEEKDAY(DATE(B400,1,1))=7),DATE(B400,12,29),""),""),"")</f>
        <v/>
      </c>
      <c r="J404" s="55" t="str">
        <f>IFERROR(IF($Y$2="DAILY",IF(AND(MONTH(DATE(B400,2,29))=2,WEEKDAY(DATE(B400,1,1))=7),DATE(B400,12,30),""),""),"")</f>
        <v/>
      </c>
      <c r="K404" s="55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  <c r="BT404" s="62"/>
      <c r="BU404" s="62"/>
      <c r="BV404" s="62"/>
      <c r="BW404" s="62"/>
      <c r="BX404" s="62"/>
      <c r="BY404" s="62"/>
      <c r="BZ404" s="62"/>
      <c r="CA404" s="62"/>
      <c r="CB404" s="62"/>
      <c r="CC404" s="62"/>
      <c r="CD404" s="62"/>
      <c r="CE404" s="62"/>
      <c r="CF404" s="62"/>
      <c r="CG404" s="62"/>
      <c r="CH404" s="62"/>
      <c r="CI404" s="62"/>
      <c r="CJ404" s="62"/>
      <c r="CK404" s="62"/>
      <c r="CL404" s="62"/>
      <c r="CM404" s="62"/>
      <c r="CN404" s="62"/>
      <c r="CO404" s="62"/>
      <c r="CP404" s="56"/>
      <c r="CQ404" s="3"/>
      <c r="CR404" s="3" t="str">
        <f>B88</f>
        <v/>
      </c>
    </row>
    <row r="405" spans="1:96" ht="21" customHeight="1" x14ac:dyDescent="0.25">
      <c r="A405" s="48" t="str">
        <f>IFERROR(IF($Y$2="DAILY","78-79",""),"")</f>
        <v>78-79</v>
      </c>
      <c r="B405" s="49" t="str">
        <f>IFERROR(IF($Y$2="DAILY",$B$10+79,""),"")</f>
        <v/>
      </c>
      <c r="C405" s="57">
        <f t="shared" ref="C405" si="1688">IF($Y$2="DAILY",1,"")</f>
        <v>1</v>
      </c>
      <c r="D405" s="54" t="str">
        <f>IFERROR(IF($Y$2="DAILY",DATE(B405,1,1)-WEEKDAY(DATE(B405,1,1),1)+1,""),"")</f>
        <v/>
      </c>
      <c r="E405" s="55" t="str">
        <f>IFERROR(IF($Y$2="DAILY",DATE(B405,1,1)-WEEKDAY(DATE(B405,1,1),1)+2,""),"")</f>
        <v/>
      </c>
      <c r="F405" s="55" t="str">
        <f>IFERROR(IF($Y$2="DAILY",DATE(B405,1,1)-WEEKDAY(DATE(B405,1,1),1)+3,""),"")</f>
        <v/>
      </c>
      <c r="G405" s="55" t="str">
        <f>IFERROR(IF($Y$2="DAILY",DATE(B405,1,1)-WEEKDAY(DATE(B405,1,1),1)+4,""),"")</f>
        <v/>
      </c>
      <c r="H405" s="55" t="str">
        <f>IFERROR(IF($Y$2="DAILY",DATE(B405,1,1)-WEEKDAY(DATE(B405,1,1),1)+5,""),"")</f>
        <v/>
      </c>
      <c r="I405" s="55" t="str">
        <f>IFERROR(IF($Y$2="DAILY",DATE(B405,1,1)-WEEKDAY(DATE(B405,1,1),1)+6,""),"")</f>
        <v/>
      </c>
      <c r="J405" s="55" t="str">
        <f>IFERROR(IF($Y$2="DAILY",DATE(B405,1,1)-WEEKDAY(DATE(B405,1,1),1)+7,""),"")</f>
        <v/>
      </c>
      <c r="K405" s="55" t="str">
        <f t="shared" ref="K405:BV405" si="1689">IFERROR(IF($Y$2="DAILY",J405+1,""),"")</f>
        <v/>
      </c>
      <c r="L405" s="55" t="str">
        <f t="shared" si="1689"/>
        <v/>
      </c>
      <c r="M405" s="55" t="str">
        <f t="shared" si="1689"/>
        <v/>
      </c>
      <c r="N405" s="55" t="str">
        <f t="shared" si="1689"/>
        <v/>
      </c>
      <c r="O405" s="55" t="str">
        <f t="shared" si="1689"/>
        <v/>
      </c>
      <c r="P405" s="55" t="str">
        <f t="shared" si="1689"/>
        <v/>
      </c>
      <c r="Q405" s="55" t="str">
        <f t="shared" si="1689"/>
        <v/>
      </c>
      <c r="R405" s="55" t="str">
        <f t="shared" si="1689"/>
        <v/>
      </c>
      <c r="S405" s="55" t="str">
        <f t="shared" si="1689"/>
        <v/>
      </c>
      <c r="T405" s="55" t="str">
        <f t="shared" si="1689"/>
        <v/>
      </c>
      <c r="U405" s="55" t="str">
        <f t="shared" si="1689"/>
        <v/>
      </c>
      <c r="V405" s="55" t="str">
        <f t="shared" si="1689"/>
        <v/>
      </c>
      <c r="W405" s="55" t="str">
        <f t="shared" si="1689"/>
        <v/>
      </c>
      <c r="X405" s="55" t="str">
        <f t="shared" si="1689"/>
        <v/>
      </c>
      <c r="Y405" s="55" t="str">
        <f t="shared" si="1689"/>
        <v/>
      </c>
      <c r="Z405" s="55" t="str">
        <f t="shared" si="1689"/>
        <v/>
      </c>
      <c r="AA405" s="55" t="str">
        <f t="shared" si="1689"/>
        <v/>
      </c>
      <c r="AB405" s="55" t="str">
        <f t="shared" si="1689"/>
        <v/>
      </c>
      <c r="AC405" s="55" t="str">
        <f t="shared" si="1689"/>
        <v/>
      </c>
      <c r="AD405" s="55" t="str">
        <f t="shared" si="1689"/>
        <v/>
      </c>
      <c r="AE405" s="55" t="str">
        <f t="shared" si="1689"/>
        <v/>
      </c>
      <c r="AF405" s="55" t="str">
        <f t="shared" si="1689"/>
        <v/>
      </c>
      <c r="AG405" s="55" t="str">
        <f t="shared" si="1689"/>
        <v/>
      </c>
      <c r="AH405" s="55" t="str">
        <f t="shared" si="1689"/>
        <v/>
      </c>
      <c r="AI405" s="55" t="str">
        <f t="shared" si="1689"/>
        <v/>
      </c>
      <c r="AJ405" s="55" t="str">
        <f t="shared" si="1689"/>
        <v/>
      </c>
      <c r="AK405" s="55" t="str">
        <f t="shared" si="1689"/>
        <v/>
      </c>
      <c r="AL405" s="55" t="str">
        <f t="shared" si="1689"/>
        <v/>
      </c>
      <c r="AM405" s="55" t="str">
        <f t="shared" si="1689"/>
        <v/>
      </c>
      <c r="AN405" s="55" t="str">
        <f t="shared" si="1689"/>
        <v/>
      </c>
      <c r="AO405" s="55" t="str">
        <f t="shared" si="1689"/>
        <v/>
      </c>
      <c r="AP405" s="55" t="str">
        <f t="shared" si="1689"/>
        <v/>
      </c>
      <c r="AQ405" s="55" t="str">
        <f t="shared" si="1689"/>
        <v/>
      </c>
      <c r="AR405" s="55" t="str">
        <f t="shared" si="1689"/>
        <v/>
      </c>
      <c r="AS405" s="55" t="str">
        <f t="shared" si="1689"/>
        <v/>
      </c>
      <c r="AT405" s="55" t="str">
        <f t="shared" si="1689"/>
        <v/>
      </c>
      <c r="AU405" s="55" t="str">
        <f t="shared" si="1689"/>
        <v/>
      </c>
      <c r="AV405" s="55" t="str">
        <f t="shared" si="1689"/>
        <v/>
      </c>
      <c r="AW405" s="55" t="str">
        <f t="shared" si="1689"/>
        <v/>
      </c>
      <c r="AX405" s="55" t="str">
        <f t="shared" si="1689"/>
        <v/>
      </c>
      <c r="AY405" s="55" t="str">
        <f t="shared" si="1689"/>
        <v/>
      </c>
      <c r="AZ405" s="55" t="str">
        <f t="shared" si="1689"/>
        <v/>
      </c>
      <c r="BA405" s="55" t="str">
        <f t="shared" si="1689"/>
        <v/>
      </c>
      <c r="BB405" s="55" t="str">
        <f t="shared" si="1689"/>
        <v/>
      </c>
      <c r="BC405" s="55" t="str">
        <f t="shared" si="1689"/>
        <v/>
      </c>
      <c r="BD405" s="55" t="str">
        <f t="shared" si="1689"/>
        <v/>
      </c>
      <c r="BE405" s="55" t="str">
        <f t="shared" si="1689"/>
        <v/>
      </c>
      <c r="BF405" s="55" t="str">
        <f t="shared" si="1689"/>
        <v/>
      </c>
      <c r="BG405" s="55" t="str">
        <f t="shared" si="1689"/>
        <v/>
      </c>
      <c r="BH405" s="55" t="str">
        <f t="shared" si="1689"/>
        <v/>
      </c>
      <c r="BI405" s="55" t="str">
        <f t="shared" si="1689"/>
        <v/>
      </c>
      <c r="BJ405" s="55" t="str">
        <f t="shared" si="1689"/>
        <v/>
      </c>
      <c r="BK405" s="55" t="str">
        <f t="shared" si="1689"/>
        <v/>
      </c>
      <c r="BL405" s="55" t="str">
        <f t="shared" si="1689"/>
        <v/>
      </c>
      <c r="BM405" s="55" t="str">
        <f t="shared" si="1689"/>
        <v/>
      </c>
      <c r="BN405" s="55" t="str">
        <f t="shared" si="1689"/>
        <v/>
      </c>
      <c r="BO405" s="55" t="str">
        <f t="shared" si="1689"/>
        <v/>
      </c>
      <c r="BP405" s="55" t="str">
        <f t="shared" si="1689"/>
        <v/>
      </c>
      <c r="BQ405" s="55" t="str">
        <f t="shared" si="1689"/>
        <v/>
      </c>
      <c r="BR405" s="55" t="str">
        <f t="shared" si="1689"/>
        <v/>
      </c>
      <c r="BS405" s="55" t="str">
        <f t="shared" si="1689"/>
        <v/>
      </c>
      <c r="BT405" s="55" t="str">
        <f t="shared" si="1689"/>
        <v/>
      </c>
      <c r="BU405" s="55" t="str">
        <f t="shared" si="1689"/>
        <v/>
      </c>
      <c r="BV405" s="55" t="str">
        <f t="shared" si="1689"/>
        <v/>
      </c>
      <c r="BW405" s="55" t="str">
        <f t="shared" ref="BW405:CO405" si="1690">IFERROR(IF($Y$2="DAILY",BV405+1,""),"")</f>
        <v/>
      </c>
      <c r="BX405" s="55" t="str">
        <f t="shared" si="1690"/>
        <v/>
      </c>
      <c r="BY405" s="55" t="str">
        <f t="shared" si="1690"/>
        <v/>
      </c>
      <c r="BZ405" s="55" t="str">
        <f t="shared" si="1690"/>
        <v/>
      </c>
      <c r="CA405" s="55" t="str">
        <f t="shared" si="1690"/>
        <v/>
      </c>
      <c r="CB405" s="55" t="str">
        <f t="shared" si="1690"/>
        <v/>
      </c>
      <c r="CC405" s="55" t="str">
        <f t="shared" si="1690"/>
        <v/>
      </c>
      <c r="CD405" s="55" t="str">
        <f t="shared" si="1690"/>
        <v/>
      </c>
      <c r="CE405" s="55" t="str">
        <f t="shared" si="1690"/>
        <v/>
      </c>
      <c r="CF405" s="55" t="str">
        <f t="shared" si="1690"/>
        <v/>
      </c>
      <c r="CG405" s="55" t="str">
        <f t="shared" si="1690"/>
        <v/>
      </c>
      <c r="CH405" s="55" t="str">
        <f t="shared" si="1690"/>
        <v/>
      </c>
      <c r="CI405" s="55" t="str">
        <f t="shared" si="1690"/>
        <v/>
      </c>
      <c r="CJ405" s="55" t="str">
        <f t="shared" si="1690"/>
        <v/>
      </c>
      <c r="CK405" s="55" t="str">
        <f t="shared" si="1690"/>
        <v/>
      </c>
      <c r="CL405" s="55" t="str">
        <f t="shared" si="1690"/>
        <v/>
      </c>
      <c r="CM405" s="55" t="str">
        <f t="shared" si="1690"/>
        <v/>
      </c>
      <c r="CN405" s="55" t="str">
        <f t="shared" si="1690"/>
        <v/>
      </c>
      <c r="CO405" s="55" t="str">
        <f t="shared" si="1690"/>
        <v/>
      </c>
      <c r="CP405" s="56" t="str">
        <f>IFERROR(IF($Y$2="DAILY",DATE(B405,1,1)-WEEKDAY(DATE(B405,1,1))+13*7,DATE(CR405,1,1)-WEEKDAY(DATE(CR405,1,1))+13*7),"")</f>
        <v/>
      </c>
      <c r="CQ405" s="3"/>
      <c r="CR405" s="3" t="str">
        <f>B89</f>
        <v/>
      </c>
    </row>
    <row r="406" spans="1:96" ht="21" customHeight="1" x14ac:dyDescent="0.25">
      <c r="A406" s="48"/>
      <c r="B406" s="61"/>
      <c r="C406" s="57">
        <f t="shared" ref="C406" si="1691">IF($Y$2="DAILY",2,"")</f>
        <v>2</v>
      </c>
      <c r="D406" s="54" t="str">
        <f t="shared" ref="D406:D408" si="1692">IFERROR(IF($Y$2="DAILY",CP405+1,""),"")</f>
        <v/>
      </c>
      <c r="E406" s="55" t="str">
        <f t="shared" ref="E406:BP406" si="1693">IFERROR(IF($Y$2="DAILY",D406+1,""),"")</f>
        <v/>
      </c>
      <c r="F406" s="55" t="str">
        <f t="shared" si="1693"/>
        <v/>
      </c>
      <c r="G406" s="55" t="str">
        <f t="shared" si="1693"/>
        <v/>
      </c>
      <c r="H406" s="55" t="str">
        <f t="shared" si="1693"/>
        <v/>
      </c>
      <c r="I406" s="55" t="str">
        <f t="shared" si="1693"/>
        <v/>
      </c>
      <c r="J406" s="55" t="str">
        <f t="shared" si="1693"/>
        <v/>
      </c>
      <c r="K406" s="55" t="str">
        <f t="shared" si="1693"/>
        <v/>
      </c>
      <c r="L406" s="55" t="str">
        <f t="shared" si="1693"/>
        <v/>
      </c>
      <c r="M406" s="55" t="str">
        <f t="shared" si="1693"/>
        <v/>
      </c>
      <c r="N406" s="55" t="str">
        <f t="shared" si="1693"/>
        <v/>
      </c>
      <c r="O406" s="55" t="str">
        <f t="shared" si="1693"/>
        <v/>
      </c>
      <c r="P406" s="55" t="str">
        <f t="shared" si="1693"/>
        <v/>
      </c>
      <c r="Q406" s="55" t="str">
        <f t="shared" si="1693"/>
        <v/>
      </c>
      <c r="R406" s="55" t="str">
        <f t="shared" si="1693"/>
        <v/>
      </c>
      <c r="S406" s="55" t="str">
        <f t="shared" si="1693"/>
        <v/>
      </c>
      <c r="T406" s="55" t="str">
        <f t="shared" si="1693"/>
        <v/>
      </c>
      <c r="U406" s="55" t="str">
        <f t="shared" si="1693"/>
        <v/>
      </c>
      <c r="V406" s="55" t="str">
        <f t="shared" si="1693"/>
        <v/>
      </c>
      <c r="W406" s="55" t="str">
        <f t="shared" si="1693"/>
        <v/>
      </c>
      <c r="X406" s="55" t="str">
        <f t="shared" si="1693"/>
        <v/>
      </c>
      <c r="Y406" s="55" t="str">
        <f t="shared" si="1693"/>
        <v/>
      </c>
      <c r="Z406" s="55" t="str">
        <f t="shared" si="1693"/>
        <v/>
      </c>
      <c r="AA406" s="55" t="str">
        <f t="shared" si="1693"/>
        <v/>
      </c>
      <c r="AB406" s="55" t="str">
        <f t="shared" si="1693"/>
        <v/>
      </c>
      <c r="AC406" s="55" t="str">
        <f t="shared" si="1693"/>
        <v/>
      </c>
      <c r="AD406" s="55" t="str">
        <f t="shared" si="1693"/>
        <v/>
      </c>
      <c r="AE406" s="55" t="str">
        <f t="shared" si="1693"/>
        <v/>
      </c>
      <c r="AF406" s="55" t="str">
        <f t="shared" si="1693"/>
        <v/>
      </c>
      <c r="AG406" s="55" t="str">
        <f t="shared" si="1693"/>
        <v/>
      </c>
      <c r="AH406" s="55" t="str">
        <f t="shared" si="1693"/>
        <v/>
      </c>
      <c r="AI406" s="55" t="str">
        <f t="shared" si="1693"/>
        <v/>
      </c>
      <c r="AJ406" s="55" t="str">
        <f t="shared" si="1693"/>
        <v/>
      </c>
      <c r="AK406" s="55" t="str">
        <f t="shared" si="1693"/>
        <v/>
      </c>
      <c r="AL406" s="55" t="str">
        <f t="shared" si="1693"/>
        <v/>
      </c>
      <c r="AM406" s="55" t="str">
        <f t="shared" si="1693"/>
        <v/>
      </c>
      <c r="AN406" s="55" t="str">
        <f t="shared" si="1693"/>
        <v/>
      </c>
      <c r="AO406" s="55" t="str">
        <f t="shared" si="1693"/>
        <v/>
      </c>
      <c r="AP406" s="55" t="str">
        <f t="shared" si="1693"/>
        <v/>
      </c>
      <c r="AQ406" s="55" t="str">
        <f t="shared" si="1693"/>
        <v/>
      </c>
      <c r="AR406" s="55" t="str">
        <f t="shared" si="1693"/>
        <v/>
      </c>
      <c r="AS406" s="55" t="str">
        <f t="shared" si="1693"/>
        <v/>
      </c>
      <c r="AT406" s="55" t="str">
        <f t="shared" si="1693"/>
        <v/>
      </c>
      <c r="AU406" s="55" t="str">
        <f t="shared" si="1693"/>
        <v/>
      </c>
      <c r="AV406" s="55" t="str">
        <f t="shared" si="1693"/>
        <v/>
      </c>
      <c r="AW406" s="55" t="str">
        <f t="shared" si="1693"/>
        <v/>
      </c>
      <c r="AX406" s="55" t="str">
        <f t="shared" si="1693"/>
        <v/>
      </c>
      <c r="AY406" s="55" t="str">
        <f t="shared" si="1693"/>
        <v/>
      </c>
      <c r="AZ406" s="55" t="str">
        <f t="shared" si="1693"/>
        <v/>
      </c>
      <c r="BA406" s="55" t="str">
        <f t="shared" si="1693"/>
        <v/>
      </c>
      <c r="BB406" s="55" t="str">
        <f t="shared" si="1693"/>
        <v/>
      </c>
      <c r="BC406" s="55" t="str">
        <f t="shared" si="1693"/>
        <v/>
      </c>
      <c r="BD406" s="55" t="str">
        <f t="shared" si="1693"/>
        <v/>
      </c>
      <c r="BE406" s="55" t="str">
        <f t="shared" si="1693"/>
        <v/>
      </c>
      <c r="BF406" s="55" t="str">
        <f t="shared" si="1693"/>
        <v/>
      </c>
      <c r="BG406" s="55" t="str">
        <f t="shared" si="1693"/>
        <v/>
      </c>
      <c r="BH406" s="55" t="str">
        <f t="shared" si="1693"/>
        <v/>
      </c>
      <c r="BI406" s="55" t="str">
        <f t="shared" si="1693"/>
        <v/>
      </c>
      <c r="BJ406" s="55" t="str">
        <f t="shared" si="1693"/>
        <v/>
      </c>
      <c r="BK406" s="55" t="str">
        <f t="shared" si="1693"/>
        <v/>
      </c>
      <c r="BL406" s="55" t="str">
        <f t="shared" si="1693"/>
        <v/>
      </c>
      <c r="BM406" s="55" t="str">
        <f t="shared" si="1693"/>
        <v/>
      </c>
      <c r="BN406" s="55" t="str">
        <f t="shared" si="1693"/>
        <v/>
      </c>
      <c r="BO406" s="55" t="str">
        <f t="shared" si="1693"/>
        <v/>
      </c>
      <c r="BP406" s="55" t="str">
        <f t="shared" si="1693"/>
        <v/>
      </c>
      <c r="BQ406" s="55" t="str">
        <f t="shared" ref="BQ406:CO406" si="1694">IFERROR(IF($Y$2="DAILY",BP406+1,""),"")</f>
        <v/>
      </c>
      <c r="BR406" s="55" t="str">
        <f t="shared" si="1694"/>
        <v/>
      </c>
      <c r="BS406" s="55" t="str">
        <f t="shared" si="1694"/>
        <v/>
      </c>
      <c r="BT406" s="55" t="str">
        <f t="shared" si="1694"/>
        <v/>
      </c>
      <c r="BU406" s="55" t="str">
        <f t="shared" si="1694"/>
        <v/>
      </c>
      <c r="BV406" s="55" t="str">
        <f t="shared" si="1694"/>
        <v/>
      </c>
      <c r="BW406" s="55" t="str">
        <f t="shared" si="1694"/>
        <v/>
      </c>
      <c r="BX406" s="55" t="str">
        <f t="shared" si="1694"/>
        <v/>
      </c>
      <c r="BY406" s="55" t="str">
        <f t="shared" si="1694"/>
        <v/>
      </c>
      <c r="BZ406" s="55" t="str">
        <f t="shared" si="1694"/>
        <v/>
      </c>
      <c r="CA406" s="55" t="str">
        <f t="shared" si="1694"/>
        <v/>
      </c>
      <c r="CB406" s="55" t="str">
        <f t="shared" si="1694"/>
        <v/>
      </c>
      <c r="CC406" s="55" t="str">
        <f t="shared" si="1694"/>
        <v/>
      </c>
      <c r="CD406" s="55" t="str">
        <f t="shared" si="1694"/>
        <v/>
      </c>
      <c r="CE406" s="55" t="str">
        <f t="shared" si="1694"/>
        <v/>
      </c>
      <c r="CF406" s="55" t="str">
        <f t="shared" si="1694"/>
        <v/>
      </c>
      <c r="CG406" s="55" t="str">
        <f t="shared" si="1694"/>
        <v/>
      </c>
      <c r="CH406" s="55" t="str">
        <f t="shared" si="1694"/>
        <v/>
      </c>
      <c r="CI406" s="55" t="str">
        <f t="shared" si="1694"/>
        <v/>
      </c>
      <c r="CJ406" s="55" t="str">
        <f t="shared" si="1694"/>
        <v/>
      </c>
      <c r="CK406" s="55" t="str">
        <f t="shared" si="1694"/>
        <v/>
      </c>
      <c r="CL406" s="55" t="str">
        <f t="shared" si="1694"/>
        <v/>
      </c>
      <c r="CM406" s="55" t="str">
        <f t="shared" si="1694"/>
        <v/>
      </c>
      <c r="CN406" s="55" t="str">
        <f t="shared" si="1694"/>
        <v/>
      </c>
      <c r="CO406" s="55" t="str">
        <f t="shared" si="1694"/>
        <v/>
      </c>
      <c r="CP406" s="56" t="str">
        <f>IFERROR(IF($Y$2="DAILY",DATE(B405,1,1)-WEEKDAY(DATE(B405,1,1))+26*7,DATE(CR406,1,1)-WEEKDAY(DATE(CR406,1,1))+26*7),"")</f>
        <v/>
      </c>
      <c r="CQ406" s="3"/>
      <c r="CR406" s="3" t="str">
        <f>B89</f>
        <v/>
      </c>
    </row>
    <row r="407" spans="1:96" ht="21" customHeight="1" x14ac:dyDescent="0.25">
      <c r="A407" s="48"/>
      <c r="B407" s="49"/>
      <c r="C407" s="57">
        <f t="shared" ref="C407" si="1695">IF($Y$2="DAILY",3,"")</f>
        <v>3</v>
      </c>
      <c r="D407" s="54" t="str">
        <f t="shared" si="1692"/>
        <v/>
      </c>
      <c r="E407" s="55" t="str">
        <f t="shared" ref="E407:BP407" si="1696">IFERROR(IF($Y$2="DAILY",D407+1,""),"")</f>
        <v/>
      </c>
      <c r="F407" s="55" t="str">
        <f t="shared" si="1696"/>
        <v/>
      </c>
      <c r="G407" s="55" t="str">
        <f t="shared" si="1696"/>
        <v/>
      </c>
      <c r="H407" s="55" t="str">
        <f t="shared" si="1696"/>
        <v/>
      </c>
      <c r="I407" s="55" t="str">
        <f t="shared" si="1696"/>
        <v/>
      </c>
      <c r="J407" s="55" t="str">
        <f t="shared" si="1696"/>
        <v/>
      </c>
      <c r="K407" s="55" t="str">
        <f t="shared" si="1696"/>
        <v/>
      </c>
      <c r="L407" s="55" t="str">
        <f t="shared" si="1696"/>
        <v/>
      </c>
      <c r="M407" s="55" t="str">
        <f t="shared" si="1696"/>
        <v/>
      </c>
      <c r="N407" s="55" t="str">
        <f t="shared" si="1696"/>
        <v/>
      </c>
      <c r="O407" s="55" t="str">
        <f t="shared" si="1696"/>
        <v/>
      </c>
      <c r="P407" s="55" t="str">
        <f t="shared" si="1696"/>
        <v/>
      </c>
      <c r="Q407" s="55" t="str">
        <f t="shared" si="1696"/>
        <v/>
      </c>
      <c r="R407" s="55" t="str">
        <f t="shared" si="1696"/>
        <v/>
      </c>
      <c r="S407" s="55" t="str">
        <f t="shared" si="1696"/>
        <v/>
      </c>
      <c r="T407" s="55" t="str">
        <f t="shared" si="1696"/>
        <v/>
      </c>
      <c r="U407" s="55" t="str">
        <f t="shared" si="1696"/>
        <v/>
      </c>
      <c r="V407" s="55" t="str">
        <f t="shared" si="1696"/>
        <v/>
      </c>
      <c r="W407" s="55" t="str">
        <f t="shared" si="1696"/>
        <v/>
      </c>
      <c r="X407" s="55" t="str">
        <f t="shared" si="1696"/>
        <v/>
      </c>
      <c r="Y407" s="55" t="str">
        <f t="shared" si="1696"/>
        <v/>
      </c>
      <c r="Z407" s="55" t="str">
        <f t="shared" si="1696"/>
        <v/>
      </c>
      <c r="AA407" s="55" t="str">
        <f t="shared" si="1696"/>
        <v/>
      </c>
      <c r="AB407" s="55" t="str">
        <f t="shared" si="1696"/>
        <v/>
      </c>
      <c r="AC407" s="55" t="str">
        <f t="shared" si="1696"/>
        <v/>
      </c>
      <c r="AD407" s="55" t="str">
        <f t="shared" si="1696"/>
        <v/>
      </c>
      <c r="AE407" s="55" t="str">
        <f t="shared" si="1696"/>
        <v/>
      </c>
      <c r="AF407" s="55" t="str">
        <f t="shared" si="1696"/>
        <v/>
      </c>
      <c r="AG407" s="55" t="str">
        <f t="shared" si="1696"/>
        <v/>
      </c>
      <c r="AH407" s="55" t="str">
        <f t="shared" si="1696"/>
        <v/>
      </c>
      <c r="AI407" s="55" t="str">
        <f t="shared" si="1696"/>
        <v/>
      </c>
      <c r="AJ407" s="55" t="str">
        <f t="shared" si="1696"/>
        <v/>
      </c>
      <c r="AK407" s="55" t="str">
        <f t="shared" si="1696"/>
        <v/>
      </c>
      <c r="AL407" s="55" t="str">
        <f t="shared" si="1696"/>
        <v/>
      </c>
      <c r="AM407" s="55" t="str">
        <f t="shared" si="1696"/>
        <v/>
      </c>
      <c r="AN407" s="55" t="str">
        <f t="shared" si="1696"/>
        <v/>
      </c>
      <c r="AO407" s="55" t="str">
        <f t="shared" si="1696"/>
        <v/>
      </c>
      <c r="AP407" s="55" t="str">
        <f t="shared" si="1696"/>
        <v/>
      </c>
      <c r="AQ407" s="55" t="str">
        <f t="shared" si="1696"/>
        <v/>
      </c>
      <c r="AR407" s="55" t="str">
        <f t="shared" si="1696"/>
        <v/>
      </c>
      <c r="AS407" s="55" t="str">
        <f t="shared" si="1696"/>
        <v/>
      </c>
      <c r="AT407" s="55" t="str">
        <f t="shared" si="1696"/>
        <v/>
      </c>
      <c r="AU407" s="55" t="str">
        <f t="shared" si="1696"/>
        <v/>
      </c>
      <c r="AV407" s="55" t="str">
        <f t="shared" si="1696"/>
        <v/>
      </c>
      <c r="AW407" s="55" t="str">
        <f t="shared" si="1696"/>
        <v/>
      </c>
      <c r="AX407" s="55" t="str">
        <f t="shared" si="1696"/>
        <v/>
      </c>
      <c r="AY407" s="55" t="str">
        <f t="shared" si="1696"/>
        <v/>
      </c>
      <c r="AZ407" s="55" t="str">
        <f t="shared" si="1696"/>
        <v/>
      </c>
      <c r="BA407" s="55" t="str">
        <f t="shared" si="1696"/>
        <v/>
      </c>
      <c r="BB407" s="55" t="str">
        <f t="shared" si="1696"/>
        <v/>
      </c>
      <c r="BC407" s="55" t="str">
        <f t="shared" si="1696"/>
        <v/>
      </c>
      <c r="BD407" s="55" t="str">
        <f t="shared" si="1696"/>
        <v/>
      </c>
      <c r="BE407" s="55" t="str">
        <f t="shared" si="1696"/>
        <v/>
      </c>
      <c r="BF407" s="55" t="str">
        <f t="shared" si="1696"/>
        <v/>
      </c>
      <c r="BG407" s="55" t="str">
        <f t="shared" si="1696"/>
        <v/>
      </c>
      <c r="BH407" s="55" t="str">
        <f t="shared" si="1696"/>
        <v/>
      </c>
      <c r="BI407" s="55" t="str">
        <f t="shared" si="1696"/>
        <v/>
      </c>
      <c r="BJ407" s="55" t="str">
        <f t="shared" si="1696"/>
        <v/>
      </c>
      <c r="BK407" s="55" t="str">
        <f t="shared" si="1696"/>
        <v/>
      </c>
      <c r="BL407" s="55" t="str">
        <f t="shared" si="1696"/>
        <v/>
      </c>
      <c r="BM407" s="55" t="str">
        <f t="shared" si="1696"/>
        <v/>
      </c>
      <c r="BN407" s="55" t="str">
        <f t="shared" si="1696"/>
        <v/>
      </c>
      <c r="BO407" s="55" t="str">
        <f t="shared" si="1696"/>
        <v/>
      </c>
      <c r="BP407" s="55" t="str">
        <f t="shared" si="1696"/>
        <v/>
      </c>
      <c r="BQ407" s="55" t="str">
        <f t="shared" ref="BQ407:CO407" si="1697">IFERROR(IF($Y$2="DAILY",BP407+1,""),"")</f>
        <v/>
      </c>
      <c r="BR407" s="55" t="str">
        <f t="shared" si="1697"/>
        <v/>
      </c>
      <c r="BS407" s="55" t="str">
        <f t="shared" si="1697"/>
        <v/>
      </c>
      <c r="BT407" s="55" t="str">
        <f t="shared" si="1697"/>
        <v/>
      </c>
      <c r="BU407" s="55" t="str">
        <f t="shared" si="1697"/>
        <v/>
      </c>
      <c r="BV407" s="55" t="str">
        <f t="shared" si="1697"/>
        <v/>
      </c>
      <c r="BW407" s="55" t="str">
        <f t="shared" si="1697"/>
        <v/>
      </c>
      <c r="BX407" s="55" t="str">
        <f t="shared" si="1697"/>
        <v/>
      </c>
      <c r="BY407" s="55" t="str">
        <f t="shared" si="1697"/>
        <v/>
      </c>
      <c r="BZ407" s="55" t="str">
        <f t="shared" si="1697"/>
        <v/>
      </c>
      <c r="CA407" s="55" t="str">
        <f t="shared" si="1697"/>
        <v/>
      </c>
      <c r="CB407" s="55" t="str">
        <f t="shared" si="1697"/>
        <v/>
      </c>
      <c r="CC407" s="55" t="str">
        <f t="shared" si="1697"/>
        <v/>
      </c>
      <c r="CD407" s="55" t="str">
        <f t="shared" si="1697"/>
        <v/>
      </c>
      <c r="CE407" s="55" t="str">
        <f t="shared" si="1697"/>
        <v/>
      </c>
      <c r="CF407" s="55" t="str">
        <f t="shared" si="1697"/>
        <v/>
      </c>
      <c r="CG407" s="55" t="str">
        <f t="shared" si="1697"/>
        <v/>
      </c>
      <c r="CH407" s="55" t="str">
        <f t="shared" si="1697"/>
        <v/>
      </c>
      <c r="CI407" s="55" t="str">
        <f t="shared" si="1697"/>
        <v/>
      </c>
      <c r="CJ407" s="55" t="str">
        <f t="shared" si="1697"/>
        <v/>
      </c>
      <c r="CK407" s="55" t="str">
        <f t="shared" si="1697"/>
        <v/>
      </c>
      <c r="CL407" s="55" t="str">
        <f t="shared" si="1697"/>
        <v/>
      </c>
      <c r="CM407" s="55" t="str">
        <f t="shared" si="1697"/>
        <v/>
      </c>
      <c r="CN407" s="55" t="str">
        <f t="shared" si="1697"/>
        <v/>
      </c>
      <c r="CO407" s="55" t="str">
        <f t="shared" si="1697"/>
        <v/>
      </c>
      <c r="CP407" s="56" t="str">
        <f>IFERROR(IF($Y$2="DAILY",DATE(B405,1,1)-WEEKDAY(DATE(B405,1,1))+39*7,DATE(CR407,1,1)-WEEKDAY(DATE(CR407,1,1))+39*7),"")</f>
        <v/>
      </c>
      <c r="CQ407" s="3"/>
      <c r="CR407" s="3" t="str">
        <f>B89</f>
        <v/>
      </c>
    </row>
    <row r="408" spans="1:96" ht="21" customHeight="1" x14ac:dyDescent="0.25">
      <c r="A408" s="48"/>
      <c r="B408" s="49"/>
      <c r="C408" s="57">
        <f t="shared" ref="C408" si="1698">IF($Y$2="DAILY",4,"")</f>
        <v>4</v>
      </c>
      <c r="D408" s="54" t="str">
        <f t="shared" si="1692"/>
        <v/>
      </c>
      <c r="E408" s="55" t="str">
        <f t="shared" ref="E408:BP408" si="1699">IFERROR(IF($Y$2="DAILY",D408+1,""),"")</f>
        <v/>
      </c>
      <c r="F408" s="55" t="str">
        <f t="shared" si="1699"/>
        <v/>
      </c>
      <c r="G408" s="55" t="str">
        <f t="shared" si="1699"/>
        <v/>
      </c>
      <c r="H408" s="55" t="str">
        <f t="shared" si="1699"/>
        <v/>
      </c>
      <c r="I408" s="55" t="str">
        <f t="shared" si="1699"/>
        <v/>
      </c>
      <c r="J408" s="55" t="str">
        <f t="shared" si="1699"/>
        <v/>
      </c>
      <c r="K408" s="55" t="str">
        <f t="shared" si="1699"/>
        <v/>
      </c>
      <c r="L408" s="55" t="str">
        <f t="shared" si="1699"/>
        <v/>
      </c>
      <c r="M408" s="55" t="str">
        <f t="shared" si="1699"/>
        <v/>
      </c>
      <c r="N408" s="55" t="str">
        <f t="shared" si="1699"/>
        <v/>
      </c>
      <c r="O408" s="55" t="str">
        <f t="shared" si="1699"/>
        <v/>
      </c>
      <c r="P408" s="55" t="str">
        <f t="shared" si="1699"/>
        <v/>
      </c>
      <c r="Q408" s="55" t="str">
        <f t="shared" si="1699"/>
        <v/>
      </c>
      <c r="R408" s="55" t="str">
        <f t="shared" si="1699"/>
        <v/>
      </c>
      <c r="S408" s="55" t="str">
        <f t="shared" si="1699"/>
        <v/>
      </c>
      <c r="T408" s="55" t="str">
        <f t="shared" si="1699"/>
        <v/>
      </c>
      <c r="U408" s="55" t="str">
        <f t="shared" si="1699"/>
        <v/>
      </c>
      <c r="V408" s="55" t="str">
        <f t="shared" si="1699"/>
        <v/>
      </c>
      <c r="W408" s="55" t="str">
        <f t="shared" si="1699"/>
        <v/>
      </c>
      <c r="X408" s="55" t="str">
        <f t="shared" si="1699"/>
        <v/>
      </c>
      <c r="Y408" s="55" t="str">
        <f t="shared" si="1699"/>
        <v/>
      </c>
      <c r="Z408" s="55" t="str">
        <f t="shared" si="1699"/>
        <v/>
      </c>
      <c r="AA408" s="55" t="str">
        <f t="shared" si="1699"/>
        <v/>
      </c>
      <c r="AB408" s="55" t="str">
        <f t="shared" si="1699"/>
        <v/>
      </c>
      <c r="AC408" s="55" t="str">
        <f t="shared" si="1699"/>
        <v/>
      </c>
      <c r="AD408" s="55" t="str">
        <f t="shared" si="1699"/>
        <v/>
      </c>
      <c r="AE408" s="55" t="str">
        <f t="shared" si="1699"/>
        <v/>
      </c>
      <c r="AF408" s="55" t="str">
        <f t="shared" si="1699"/>
        <v/>
      </c>
      <c r="AG408" s="55" t="str">
        <f t="shared" si="1699"/>
        <v/>
      </c>
      <c r="AH408" s="55" t="str">
        <f t="shared" si="1699"/>
        <v/>
      </c>
      <c r="AI408" s="55" t="str">
        <f t="shared" si="1699"/>
        <v/>
      </c>
      <c r="AJ408" s="55" t="str">
        <f t="shared" si="1699"/>
        <v/>
      </c>
      <c r="AK408" s="55" t="str">
        <f t="shared" si="1699"/>
        <v/>
      </c>
      <c r="AL408" s="55" t="str">
        <f t="shared" si="1699"/>
        <v/>
      </c>
      <c r="AM408" s="55" t="str">
        <f t="shared" si="1699"/>
        <v/>
      </c>
      <c r="AN408" s="55" t="str">
        <f t="shared" si="1699"/>
        <v/>
      </c>
      <c r="AO408" s="55" t="str">
        <f t="shared" si="1699"/>
        <v/>
      </c>
      <c r="AP408" s="55" t="str">
        <f t="shared" si="1699"/>
        <v/>
      </c>
      <c r="AQ408" s="55" t="str">
        <f t="shared" si="1699"/>
        <v/>
      </c>
      <c r="AR408" s="55" t="str">
        <f t="shared" si="1699"/>
        <v/>
      </c>
      <c r="AS408" s="55" t="str">
        <f t="shared" si="1699"/>
        <v/>
      </c>
      <c r="AT408" s="55" t="str">
        <f t="shared" si="1699"/>
        <v/>
      </c>
      <c r="AU408" s="55" t="str">
        <f t="shared" si="1699"/>
        <v/>
      </c>
      <c r="AV408" s="55" t="str">
        <f t="shared" si="1699"/>
        <v/>
      </c>
      <c r="AW408" s="55" t="str">
        <f t="shared" si="1699"/>
        <v/>
      </c>
      <c r="AX408" s="55" t="str">
        <f t="shared" si="1699"/>
        <v/>
      </c>
      <c r="AY408" s="55" t="str">
        <f t="shared" si="1699"/>
        <v/>
      </c>
      <c r="AZ408" s="55" t="str">
        <f t="shared" si="1699"/>
        <v/>
      </c>
      <c r="BA408" s="55" t="str">
        <f t="shared" si="1699"/>
        <v/>
      </c>
      <c r="BB408" s="55" t="str">
        <f t="shared" si="1699"/>
        <v/>
      </c>
      <c r="BC408" s="55" t="str">
        <f t="shared" si="1699"/>
        <v/>
      </c>
      <c r="BD408" s="55" t="str">
        <f t="shared" si="1699"/>
        <v/>
      </c>
      <c r="BE408" s="55" t="str">
        <f t="shared" si="1699"/>
        <v/>
      </c>
      <c r="BF408" s="55" t="str">
        <f t="shared" si="1699"/>
        <v/>
      </c>
      <c r="BG408" s="55" t="str">
        <f t="shared" si="1699"/>
        <v/>
      </c>
      <c r="BH408" s="55" t="str">
        <f t="shared" si="1699"/>
        <v/>
      </c>
      <c r="BI408" s="55" t="str">
        <f t="shared" si="1699"/>
        <v/>
      </c>
      <c r="BJ408" s="55" t="str">
        <f t="shared" si="1699"/>
        <v/>
      </c>
      <c r="BK408" s="55" t="str">
        <f t="shared" si="1699"/>
        <v/>
      </c>
      <c r="BL408" s="55" t="str">
        <f t="shared" si="1699"/>
        <v/>
      </c>
      <c r="BM408" s="55" t="str">
        <f t="shared" si="1699"/>
        <v/>
      </c>
      <c r="BN408" s="55" t="str">
        <f t="shared" si="1699"/>
        <v/>
      </c>
      <c r="BO408" s="55" t="str">
        <f t="shared" si="1699"/>
        <v/>
      </c>
      <c r="BP408" s="55" t="str">
        <f t="shared" si="1699"/>
        <v/>
      </c>
      <c r="BQ408" s="55" t="str">
        <f t="shared" ref="BQ408:CO408" si="1700">IFERROR(IF($Y$2="DAILY",BP408+1,""),"")</f>
        <v/>
      </c>
      <c r="BR408" s="55" t="str">
        <f t="shared" si="1700"/>
        <v/>
      </c>
      <c r="BS408" s="55" t="str">
        <f t="shared" si="1700"/>
        <v/>
      </c>
      <c r="BT408" s="55" t="str">
        <f t="shared" si="1700"/>
        <v/>
      </c>
      <c r="BU408" s="55" t="str">
        <f t="shared" si="1700"/>
        <v/>
      </c>
      <c r="BV408" s="55" t="str">
        <f t="shared" si="1700"/>
        <v/>
      </c>
      <c r="BW408" s="55" t="str">
        <f t="shared" si="1700"/>
        <v/>
      </c>
      <c r="BX408" s="55" t="str">
        <f t="shared" si="1700"/>
        <v/>
      </c>
      <c r="BY408" s="55" t="str">
        <f t="shared" si="1700"/>
        <v/>
      </c>
      <c r="BZ408" s="55" t="str">
        <f t="shared" si="1700"/>
        <v/>
      </c>
      <c r="CA408" s="55" t="str">
        <f t="shared" si="1700"/>
        <v/>
      </c>
      <c r="CB408" s="55" t="str">
        <f t="shared" si="1700"/>
        <v/>
      </c>
      <c r="CC408" s="55" t="str">
        <f t="shared" si="1700"/>
        <v/>
      </c>
      <c r="CD408" s="55" t="str">
        <f t="shared" si="1700"/>
        <v/>
      </c>
      <c r="CE408" s="55" t="str">
        <f t="shared" si="1700"/>
        <v/>
      </c>
      <c r="CF408" s="55" t="str">
        <f t="shared" si="1700"/>
        <v/>
      </c>
      <c r="CG408" s="55" t="str">
        <f t="shared" si="1700"/>
        <v/>
      </c>
      <c r="CH408" s="55" t="str">
        <f t="shared" si="1700"/>
        <v/>
      </c>
      <c r="CI408" s="55" t="str">
        <f t="shared" si="1700"/>
        <v/>
      </c>
      <c r="CJ408" s="55" t="str">
        <f t="shared" si="1700"/>
        <v/>
      </c>
      <c r="CK408" s="55" t="str">
        <f t="shared" si="1700"/>
        <v/>
      </c>
      <c r="CL408" s="55" t="str">
        <f t="shared" si="1700"/>
        <v/>
      </c>
      <c r="CM408" s="55" t="str">
        <f t="shared" si="1700"/>
        <v/>
      </c>
      <c r="CN408" s="55" t="str">
        <f t="shared" si="1700"/>
        <v/>
      </c>
      <c r="CO408" s="55" t="str">
        <f t="shared" si="1700"/>
        <v/>
      </c>
      <c r="CP408" s="56" t="str">
        <f>IFERROR(IF($Y$2="DAILY",DATE(B405,1,1)-WEEKDAY(DATE(B405,1,1))+52*7,DATE(CR408,1,1)-WEEKDAY(DATE(CR408,1,1))+52*7),"")</f>
        <v/>
      </c>
      <c r="CQ408" s="3"/>
      <c r="CR408" s="3" t="str">
        <f>B89</f>
        <v/>
      </c>
    </row>
    <row r="409" spans="1:96" ht="21" customHeight="1" x14ac:dyDescent="0.25">
      <c r="A409" s="48"/>
      <c r="B409" s="49"/>
      <c r="C409" s="58"/>
      <c r="D409" s="54" t="str">
        <f>IFERROR(IF($Y$2="DAILY",IF(AND(MONTH(DATE(B405,2,29))=2,WEEKDAY(DATE(B405,1,1))=7),DATE(B405,12,24),""),""),"")</f>
        <v/>
      </c>
      <c r="E409" s="55" t="str">
        <f>IFERROR(IF($Y$2="DAILY",IF(AND(MONTH(DATE(B405,2,29))=2,WEEKDAY(DATE(B405,1,1))=7),DATE(B405,12,25),""),""),"")</f>
        <v/>
      </c>
      <c r="F409" s="55" t="str">
        <f>IFERROR(IF($Y$2="DAILY",IF(AND(MONTH(DATE(B405,2,29))=2,WEEKDAY(DATE(B405,1,1))=7),DATE(B405,12,26),""),""),"")</f>
        <v/>
      </c>
      <c r="G409" s="55" t="str">
        <f>IFERROR(IF($Y$2="DAILY",IF(AND(MONTH(DATE(B405,2,29))=2,WEEKDAY(DATE(B405,1,1))=7),DATE(B405,12,27),""),""),"")</f>
        <v/>
      </c>
      <c r="H409" s="55" t="str">
        <f>IFERROR(IF($Y$2="DAILY",IF(AND(MONTH(DATE(B405,2,29))=2,WEEKDAY(DATE(B405,1,1))=7),DATE(B405,12,28),""),""),"")</f>
        <v/>
      </c>
      <c r="I409" s="55" t="str">
        <f>IFERROR(IF($Y$2="DAILY",IF(AND(MONTH(DATE(B405,2,29))=2,WEEKDAY(DATE(B405,1,1))=7),DATE(B405,12,29),""),""),"")</f>
        <v/>
      </c>
      <c r="J409" s="55" t="str">
        <f>IFERROR(IF($Y$2="DAILY",IF(AND(MONTH(DATE(B405,2,29))=2,WEEKDAY(DATE(B405,1,1))=7),DATE(B405,12,30),""),""),"")</f>
        <v/>
      </c>
      <c r="K409" s="55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  <c r="BT409" s="62"/>
      <c r="BU409" s="62"/>
      <c r="BV409" s="62"/>
      <c r="BW409" s="62"/>
      <c r="BX409" s="62"/>
      <c r="BY409" s="62"/>
      <c r="BZ409" s="62"/>
      <c r="CA409" s="62"/>
      <c r="CB409" s="62"/>
      <c r="CC409" s="62"/>
      <c r="CD409" s="62"/>
      <c r="CE409" s="62"/>
      <c r="CF409" s="62"/>
      <c r="CG409" s="62"/>
      <c r="CH409" s="62"/>
      <c r="CI409" s="62"/>
      <c r="CJ409" s="62"/>
      <c r="CK409" s="62"/>
      <c r="CL409" s="62"/>
      <c r="CM409" s="62"/>
      <c r="CN409" s="62"/>
      <c r="CO409" s="62"/>
      <c r="CP409" s="56"/>
      <c r="CQ409" s="3"/>
      <c r="CR409" s="3" t="str">
        <f>B89</f>
        <v/>
      </c>
    </row>
    <row r="410" spans="1:96" ht="21" customHeight="1" x14ac:dyDescent="0.25">
      <c r="A410" s="48" t="str">
        <f>IFERROR(IF($Y$2="DAILY","79-80",""),"")</f>
        <v>79-80</v>
      </c>
      <c r="B410" s="49" t="str">
        <f>IFERROR(IF($Y$2="DAILY",$B$10+80,""),"")</f>
        <v/>
      </c>
      <c r="C410" s="57">
        <f t="shared" ref="C410" si="1701">IF($Y$2="DAILY",1,"")</f>
        <v>1</v>
      </c>
      <c r="D410" s="54" t="str">
        <f>IFERROR(IF($Y$2="DAILY",DATE(B410,1,1)-WEEKDAY(DATE(B410,1,1),1)+1,""),"")</f>
        <v/>
      </c>
      <c r="E410" s="55" t="str">
        <f>IFERROR(IF($Y$2="DAILY",DATE(B410,1,1)-WEEKDAY(DATE(B410,1,1),1)+2,""),"")</f>
        <v/>
      </c>
      <c r="F410" s="55" t="str">
        <f>IFERROR(IF($Y$2="DAILY",DATE(B410,1,1)-WEEKDAY(DATE(B410,1,1),1)+3,""),"")</f>
        <v/>
      </c>
      <c r="G410" s="55" t="str">
        <f>IFERROR(IF($Y$2="DAILY",DATE(B410,1,1)-WEEKDAY(DATE(B410,1,1),1)+4,""),"")</f>
        <v/>
      </c>
      <c r="H410" s="55" t="str">
        <f>IFERROR(IF($Y$2="DAILY",DATE(B410,1,1)-WEEKDAY(DATE(B410,1,1),1)+5,""),"")</f>
        <v/>
      </c>
      <c r="I410" s="55" t="str">
        <f>IFERROR(IF($Y$2="DAILY",DATE(B410,1,1)-WEEKDAY(DATE(B410,1,1),1)+6,""),"")</f>
        <v/>
      </c>
      <c r="J410" s="55" t="str">
        <f>IFERROR(IF($Y$2="DAILY",DATE(B410,1,1)-WEEKDAY(DATE(B410,1,1),1)+7,""),"")</f>
        <v/>
      </c>
      <c r="K410" s="55" t="str">
        <f t="shared" ref="K410:BV410" si="1702">IFERROR(IF($Y$2="DAILY",J410+1,""),"")</f>
        <v/>
      </c>
      <c r="L410" s="55" t="str">
        <f t="shared" si="1702"/>
        <v/>
      </c>
      <c r="M410" s="55" t="str">
        <f t="shared" si="1702"/>
        <v/>
      </c>
      <c r="N410" s="55" t="str">
        <f t="shared" si="1702"/>
        <v/>
      </c>
      <c r="O410" s="55" t="str">
        <f t="shared" si="1702"/>
        <v/>
      </c>
      <c r="P410" s="55" t="str">
        <f t="shared" si="1702"/>
        <v/>
      </c>
      <c r="Q410" s="55" t="str">
        <f t="shared" si="1702"/>
        <v/>
      </c>
      <c r="R410" s="55" t="str">
        <f t="shared" si="1702"/>
        <v/>
      </c>
      <c r="S410" s="55" t="str">
        <f t="shared" si="1702"/>
        <v/>
      </c>
      <c r="T410" s="55" t="str">
        <f t="shared" si="1702"/>
        <v/>
      </c>
      <c r="U410" s="55" t="str">
        <f t="shared" si="1702"/>
        <v/>
      </c>
      <c r="V410" s="55" t="str">
        <f t="shared" si="1702"/>
        <v/>
      </c>
      <c r="W410" s="55" t="str">
        <f t="shared" si="1702"/>
        <v/>
      </c>
      <c r="X410" s="55" t="str">
        <f t="shared" si="1702"/>
        <v/>
      </c>
      <c r="Y410" s="55" t="str">
        <f t="shared" si="1702"/>
        <v/>
      </c>
      <c r="Z410" s="55" t="str">
        <f t="shared" si="1702"/>
        <v/>
      </c>
      <c r="AA410" s="55" t="str">
        <f t="shared" si="1702"/>
        <v/>
      </c>
      <c r="AB410" s="55" t="str">
        <f t="shared" si="1702"/>
        <v/>
      </c>
      <c r="AC410" s="55" t="str">
        <f t="shared" si="1702"/>
        <v/>
      </c>
      <c r="AD410" s="55" t="str">
        <f t="shared" si="1702"/>
        <v/>
      </c>
      <c r="AE410" s="55" t="str">
        <f t="shared" si="1702"/>
        <v/>
      </c>
      <c r="AF410" s="55" t="str">
        <f t="shared" si="1702"/>
        <v/>
      </c>
      <c r="AG410" s="55" t="str">
        <f t="shared" si="1702"/>
        <v/>
      </c>
      <c r="AH410" s="55" t="str">
        <f t="shared" si="1702"/>
        <v/>
      </c>
      <c r="AI410" s="55" t="str">
        <f t="shared" si="1702"/>
        <v/>
      </c>
      <c r="AJ410" s="55" t="str">
        <f t="shared" si="1702"/>
        <v/>
      </c>
      <c r="AK410" s="55" t="str">
        <f t="shared" si="1702"/>
        <v/>
      </c>
      <c r="AL410" s="55" t="str">
        <f t="shared" si="1702"/>
        <v/>
      </c>
      <c r="AM410" s="55" t="str">
        <f t="shared" si="1702"/>
        <v/>
      </c>
      <c r="AN410" s="55" t="str">
        <f t="shared" si="1702"/>
        <v/>
      </c>
      <c r="AO410" s="55" t="str">
        <f t="shared" si="1702"/>
        <v/>
      </c>
      <c r="AP410" s="55" t="str">
        <f t="shared" si="1702"/>
        <v/>
      </c>
      <c r="AQ410" s="55" t="str">
        <f t="shared" si="1702"/>
        <v/>
      </c>
      <c r="AR410" s="55" t="str">
        <f t="shared" si="1702"/>
        <v/>
      </c>
      <c r="AS410" s="55" t="str">
        <f t="shared" si="1702"/>
        <v/>
      </c>
      <c r="AT410" s="55" t="str">
        <f t="shared" si="1702"/>
        <v/>
      </c>
      <c r="AU410" s="55" t="str">
        <f t="shared" si="1702"/>
        <v/>
      </c>
      <c r="AV410" s="55" t="str">
        <f t="shared" si="1702"/>
        <v/>
      </c>
      <c r="AW410" s="55" t="str">
        <f t="shared" si="1702"/>
        <v/>
      </c>
      <c r="AX410" s="55" t="str">
        <f t="shared" si="1702"/>
        <v/>
      </c>
      <c r="AY410" s="55" t="str">
        <f t="shared" si="1702"/>
        <v/>
      </c>
      <c r="AZ410" s="55" t="str">
        <f t="shared" si="1702"/>
        <v/>
      </c>
      <c r="BA410" s="55" t="str">
        <f t="shared" si="1702"/>
        <v/>
      </c>
      <c r="BB410" s="55" t="str">
        <f t="shared" si="1702"/>
        <v/>
      </c>
      <c r="BC410" s="55" t="str">
        <f t="shared" si="1702"/>
        <v/>
      </c>
      <c r="BD410" s="55" t="str">
        <f t="shared" si="1702"/>
        <v/>
      </c>
      <c r="BE410" s="55" t="str">
        <f t="shared" si="1702"/>
        <v/>
      </c>
      <c r="BF410" s="55" t="str">
        <f t="shared" si="1702"/>
        <v/>
      </c>
      <c r="BG410" s="55" t="str">
        <f t="shared" si="1702"/>
        <v/>
      </c>
      <c r="BH410" s="55" t="str">
        <f t="shared" si="1702"/>
        <v/>
      </c>
      <c r="BI410" s="55" t="str">
        <f t="shared" si="1702"/>
        <v/>
      </c>
      <c r="BJ410" s="55" t="str">
        <f t="shared" si="1702"/>
        <v/>
      </c>
      <c r="BK410" s="55" t="str">
        <f t="shared" si="1702"/>
        <v/>
      </c>
      <c r="BL410" s="55" t="str">
        <f t="shared" si="1702"/>
        <v/>
      </c>
      <c r="BM410" s="55" t="str">
        <f t="shared" si="1702"/>
        <v/>
      </c>
      <c r="BN410" s="55" t="str">
        <f t="shared" si="1702"/>
        <v/>
      </c>
      <c r="BO410" s="55" t="str">
        <f t="shared" si="1702"/>
        <v/>
      </c>
      <c r="BP410" s="55" t="str">
        <f t="shared" si="1702"/>
        <v/>
      </c>
      <c r="BQ410" s="55" t="str">
        <f t="shared" si="1702"/>
        <v/>
      </c>
      <c r="BR410" s="55" t="str">
        <f t="shared" si="1702"/>
        <v/>
      </c>
      <c r="BS410" s="55" t="str">
        <f t="shared" si="1702"/>
        <v/>
      </c>
      <c r="BT410" s="55" t="str">
        <f t="shared" si="1702"/>
        <v/>
      </c>
      <c r="BU410" s="55" t="str">
        <f t="shared" si="1702"/>
        <v/>
      </c>
      <c r="BV410" s="55" t="str">
        <f t="shared" si="1702"/>
        <v/>
      </c>
      <c r="BW410" s="55" t="str">
        <f t="shared" ref="BW410:CO410" si="1703">IFERROR(IF($Y$2="DAILY",BV410+1,""),"")</f>
        <v/>
      </c>
      <c r="BX410" s="55" t="str">
        <f t="shared" si="1703"/>
        <v/>
      </c>
      <c r="BY410" s="55" t="str">
        <f t="shared" si="1703"/>
        <v/>
      </c>
      <c r="BZ410" s="55" t="str">
        <f t="shared" si="1703"/>
        <v/>
      </c>
      <c r="CA410" s="55" t="str">
        <f t="shared" si="1703"/>
        <v/>
      </c>
      <c r="CB410" s="55" t="str">
        <f t="shared" si="1703"/>
        <v/>
      </c>
      <c r="CC410" s="55" t="str">
        <f t="shared" si="1703"/>
        <v/>
      </c>
      <c r="CD410" s="55" t="str">
        <f t="shared" si="1703"/>
        <v/>
      </c>
      <c r="CE410" s="55" t="str">
        <f t="shared" si="1703"/>
        <v/>
      </c>
      <c r="CF410" s="55" t="str">
        <f t="shared" si="1703"/>
        <v/>
      </c>
      <c r="CG410" s="55" t="str">
        <f t="shared" si="1703"/>
        <v/>
      </c>
      <c r="CH410" s="55" t="str">
        <f t="shared" si="1703"/>
        <v/>
      </c>
      <c r="CI410" s="55" t="str">
        <f t="shared" si="1703"/>
        <v/>
      </c>
      <c r="CJ410" s="55" t="str">
        <f t="shared" si="1703"/>
        <v/>
      </c>
      <c r="CK410" s="55" t="str">
        <f t="shared" si="1703"/>
        <v/>
      </c>
      <c r="CL410" s="55" t="str">
        <f t="shared" si="1703"/>
        <v/>
      </c>
      <c r="CM410" s="55" t="str">
        <f t="shared" si="1703"/>
        <v/>
      </c>
      <c r="CN410" s="55" t="str">
        <f t="shared" si="1703"/>
        <v/>
      </c>
      <c r="CO410" s="55" t="str">
        <f t="shared" si="1703"/>
        <v/>
      </c>
      <c r="CP410" s="56" t="str">
        <f>IFERROR(IF($Y$2="DAILY",DATE(B410,1,1)-WEEKDAY(DATE(B410,1,1))+13*7,DATE(CR410,1,1)-WEEKDAY(DATE(CR410,1,1))+13*7),"")</f>
        <v/>
      </c>
      <c r="CQ410" s="3"/>
      <c r="CR410" s="3" t="str">
        <f>B90</f>
        <v/>
      </c>
    </row>
    <row r="411" spans="1:96" ht="21" customHeight="1" x14ac:dyDescent="0.25">
      <c r="A411" s="48"/>
      <c r="B411" s="61"/>
      <c r="C411" s="57">
        <f t="shared" ref="C411" si="1704">IF($Y$2="DAILY",2,"")</f>
        <v>2</v>
      </c>
      <c r="D411" s="54" t="str">
        <f t="shared" ref="D411:D413" si="1705">IFERROR(IF($Y$2="DAILY",CP410+1,""),"")</f>
        <v/>
      </c>
      <c r="E411" s="55" t="str">
        <f t="shared" ref="E411:BP411" si="1706">IFERROR(IF($Y$2="DAILY",D411+1,""),"")</f>
        <v/>
      </c>
      <c r="F411" s="55" t="str">
        <f t="shared" si="1706"/>
        <v/>
      </c>
      <c r="G411" s="55" t="str">
        <f t="shared" si="1706"/>
        <v/>
      </c>
      <c r="H411" s="55" t="str">
        <f t="shared" si="1706"/>
        <v/>
      </c>
      <c r="I411" s="55" t="str">
        <f t="shared" si="1706"/>
        <v/>
      </c>
      <c r="J411" s="55" t="str">
        <f t="shared" si="1706"/>
        <v/>
      </c>
      <c r="K411" s="55" t="str">
        <f t="shared" si="1706"/>
        <v/>
      </c>
      <c r="L411" s="55" t="str">
        <f t="shared" si="1706"/>
        <v/>
      </c>
      <c r="M411" s="55" t="str">
        <f t="shared" si="1706"/>
        <v/>
      </c>
      <c r="N411" s="55" t="str">
        <f t="shared" si="1706"/>
        <v/>
      </c>
      <c r="O411" s="55" t="str">
        <f t="shared" si="1706"/>
        <v/>
      </c>
      <c r="P411" s="55" t="str">
        <f t="shared" si="1706"/>
        <v/>
      </c>
      <c r="Q411" s="55" t="str">
        <f t="shared" si="1706"/>
        <v/>
      </c>
      <c r="R411" s="55" t="str">
        <f t="shared" si="1706"/>
        <v/>
      </c>
      <c r="S411" s="55" t="str">
        <f t="shared" si="1706"/>
        <v/>
      </c>
      <c r="T411" s="55" t="str">
        <f t="shared" si="1706"/>
        <v/>
      </c>
      <c r="U411" s="55" t="str">
        <f t="shared" si="1706"/>
        <v/>
      </c>
      <c r="V411" s="55" t="str">
        <f t="shared" si="1706"/>
        <v/>
      </c>
      <c r="W411" s="55" t="str">
        <f t="shared" si="1706"/>
        <v/>
      </c>
      <c r="X411" s="55" t="str">
        <f t="shared" si="1706"/>
        <v/>
      </c>
      <c r="Y411" s="55" t="str">
        <f t="shared" si="1706"/>
        <v/>
      </c>
      <c r="Z411" s="55" t="str">
        <f t="shared" si="1706"/>
        <v/>
      </c>
      <c r="AA411" s="55" t="str">
        <f t="shared" si="1706"/>
        <v/>
      </c>
      <c r="AB411" s="55" t="str">
        <f t="shared" si="1706"/>
        <v/>
      </c>
      <c r="AC411" s="55" t="str">
        <f t="shared" si="1706"/>
        <v/>
      </c>
      <c r="AD411" s="55" t="str">
        <f t="shared" si="1706"/>
        <v/>
      </c>
      <c r="AE411" s="55" t="str">
        <f t="shared" si="1706"/>
        <v/>
      </c>
      <c r="AF411" s="55" t="str">
        <f t="shared" si="1706"/>
        <v/>
      </c>
      <c r="AG411" s="55" t="str">
        <f t="shared" si="1706"/>
        <v/>
      </c>
      <c r="AH411" s="55" t="str">
        <f t="shared" si="1706"/>
        <v/>
      </c>
      <c r="AI411" s="55" t="str">
        <f t="shared" si="1706"/>
        <v/>
      </c>
      <c r="AJ411" s="55" t="str">
        <f t="shared" si="1706"/>
        <v/>
      </c>
      <c r="AK411" s="55" t="str">
        <f t="shared" si="1706"/>
        <v/>
      </c>
      <c r="AL411" s="55" t="str">
        <f t="shared" si="1706"/>
        <v/>
      </c>
      <c r="AM411" s="55" t="str">
        <f t="shared" si="1706"/>
        <v/>
      </c>
      <c r="AN411" s="55" t="str">
        <f t="shared" si="1706"/>
        <v/>
      </c>
      <c r="AO411" s="55" t="str">
        <f t="shared" si="1706"/>
        <v/>
      </c>
      <c r="AP411" s="55" t="str">
        <f t="shared" si="1706"/>
        <v/>
      </c>
      <c r="AQ411" s="55" t="str">
        <f t="shared" si="1706"/>
        <v/>
      </c>
      <c r="AR411" s="55" t="str">
        <f t="shared" si="1706"/>
        <v/>
      </c>
      <c r="AS411" s="55" t="str">
        <f t="shared" si="1706"/>
        <v/>
      </c>
      <c r="AT411" s="55" t="str">
        <f t="shared" si="1706"/>
        <v/>
      </c>
      <c r="AU411" s="55" t="str">
        <f t="shared" si="1706"/>
        <v/>
      </c>
      <c r="AV411" s="55" t="str">
        <f t="shared" si="1706"/>
        <v/>
      </c>
      <c r="AW411" s="55" t="str">
        <f t="shared" si="1706"/>
        <v/>
      </c>
      <c r="AX411" s="55" t="str">
        <f t="shared" si="1706"/>
        <v/>
      </c>
      <c r="AY411" s="55" t="str">
        <f t="shared" si="1706"/>
        <v/>
      </c>
      <c r="AZ411" s="55" t="str">
        <f t="shared" si="1706"/>
        <v/>
      </c>
      <c r="BA411" s="55" t="str">
        <f t="shared" si="1706"/>
        <v/>
      </c>
      <c r="BB411" s="55" t="str">
        <f t="shared" si="1706"/>
        <v/>
      </c>
      <c r="BC411" s="55" t="str">
        <f t="shared" si="1706"/>
        <v/>
      </c>
      <c r="BD411" s="55" t="str">
        <f t="shared" si="1706"/>
        <v/>
      </c>
      <c r="BE411" s="55" t="str">
        <f t="shared" si="1706"/>
        <v/>
      </c>
      <c r="BF411" s="55" t="str">
        <f t="shared" si="1706"/>
        <v/>
      </c>
      <c r="BG411" s="55" t="str">
        <f t="shared" si="1706"/>
        <v/>
      </c>
      <c r="BH411" s="55" t="str">
        <f t="shared" si="1706"/>
        <v/>
      </c>
      <c r="BI411" s="55" t="str">
        <f t="shared" si="1706"/>
        <v/>
      </c>
      <c r="BJ411" s="55" t="str">
        <f t="shared" si="1706"/>
        <v/>
      </c>
      <c r="BK411" s="55" t="str">
        <f t="shared" si="1706"/>
        <v/>
      </c>
      <c r="BL411" s="55" t="str">
        <f t="shared" si="1706"/>
        <v/>
      </c>
      <c r="BM411" s="55" t="str">
        <f t="shared" si="1706"/>
        <v/>
      </c>
      <c r="BN411" s="55" t="str">
        <f t="shared" si="1706"/>
        <v/>
      </c>
      <c r="BO411" s="55" t="str">
        <f t="shared" si="1706"/>
        <v/>
      </c>
      <c r="BP411" s="55" t="str">
        <f t="shared" si="1706"/>
        <v/>
      </c>
      <c r="BQ411" s="55" t="str">
        <f t="shared" ref="BQ411:CO411" si="1707">IFERROR(IF($Y$2="DAILY",BP411+1,""),"")</f>
        <v/>
      </c>
      <c r="BR411" s="55" t="str">
        <f t="shared" si="1707"/>
        <v/>
      </c>
      <c r="BS411" s="55" t="str">
        <f t="shared" si="1707"/>
        <v/>
      </c>
      <c r="BT411" s="55" t="str">
        <f t="shared" si="1707"/>
        <v/>
      </c>
      <c r="BU411" s="55" t="str">
        <f t="shared" si="1707"/>
        <v/>
      </c>
      <c r="BV411" s="55" t="str">
        <f t="shared" si="1707"/>
        <v/>
      </c>
      <c r="BW411" s="55" t="str">
        <f t="shared" si="1707"/>
        <v/>
      </c>
      <c r="BX411" s="55" t="str">
        <f t="shared" si="1707"/>
        <v/>
      </c>
      <c r="BY411" s="55" t="str">
        <f t="shared" si="1707"/>
        <v/>
      </c>
      <c r="BZ411" s="55" t="str">
        <f t="shared" si="1707"/>
        <v/>
      </c>
      <c r="CA411" s="55" t="str">
        <f t="shared" si="1707"/>
        <v/>
      </c>
      <c r="CB411" s="55" t="str">
        <f t="shared" si="1707"/>
        <v/>
      </c>
      <c r="CC411" s="55" t="str">
        <f t="shared" si="1707"/>
        <v/>
      </c>
      <c r="CD411" s="55" t="str">
        <f t="shared" si="1707"/>
        <v/>
      </c>
      <c r="CE411" s="55" t="str">
        <f t="shared" si="1707"/>
        <v/>
      </c>
      <c r="CF411" s="55" t="str">
        <f t="shared" si="1707"/>
        <v/>
      </c>
      <c r="CG411" s="55" t="str">
        <f t="shared" si="1707"/>
        <v/>
      </c>
      <c r="CH411" s="55" t="str">
        <f t="shared" si="1707"/>
        <v/>
      </c>
      <c r="CI411" s="55" t="str">
        <f t="shared" si="1707"/>
        <v/>
      </c>
      <c r="CJ411" s="55" t="str">
        <f t="shared" si="1707"/>
        <v/>
      </c>
      <c r="CK411" s="55" t="str">
        <f t="shared" si="1707"/>
        <v/>
      </c>
      <c r="CL411" s="55" t="str">
        <f t="shared" si="1707"/>
        <v/>
      </c>
      <c r="CM411" s="55" t="str">
        <f t="shared" si="1707"/>
        <v/>
      </c>
      <c r="CN411" s="55" t="str">
        <f t="shared" si="1707"/>
        <v/>
      </c>
      <c r="CO411" s="55" t="str">
        <f t="shared" si="1707"/>
        <v/>
      </c>
      <c r="CP411" s="56" t="str">
        <f>IFERROR(IF($Y$2="DAILY",DATE(B410,1,1)-WEEKDAY(DATE(B410,1,1))+26*7,DATE(CR411,1,1)-WEEKDAY(DATE(CR411,1,1))+26*7),"")</f>
        <v/>
      </c>
      <c r="CQ411" s="3"/>
      <c r="CR411" s="3" t="str">
        <f>B90</f>
        <v/>
      </c>
    </row>
    <row r="412" spans="1:96" ht="21" customHeight="1" x14ac:dyDescent="0.25">
      <c r="A412" s="48"/>
      <c r="B412" s="49"/>
      <c r="C412" s="57">
        <f t="shared" ref="C412" si="1708">IF($Y$2="DAILY",3,"")</f>
        <v>3</v>
      </c>
      <c r="D412" s="54" t="str">
        <f t="shared" si="1705"/>
        <v/>
      </c>
      <c r="E412" s="55" t="str">
        <f t="shared" ref="E412:BP412" si="1709">IFERROR(IF($Y$2="DAILY",D412+1,""),"")</f>
        <v/>
      </c>
      <c r="F412" s="55" t="str">
        <f t="shared" si="1709"/>
        <v/>
      </c>
      <c r="G412" s="55" t="str">
        <f t="shared" si="1709"/>
        <v/>
      </c>
      <c r="H412" s="55" t="str">
        <f t="shared" si="1709"/>
        <v/>
      </c>
      <c r="I412" s="55" t="str">
        <f t="shared" si="1709"/>
        <v/>
      </c>
      <c r="J412" s="55" t="str">
        <f t="shared" si="1709"/>
        <v/>
      </c>
      <c r="K412" s="55" t="str">
        <f t="shared" si="1709"/>
        <v/>
      </c>
      <c r="L412" s="55" t="str">
        <f t="shared" si="1709"/>
        <v/>
      </c>
      <c r="M412" s="55" t="str">
        <f t="shared" si="1709"/>
        <v/>
      </c>
      <c r="N412" s="55" t="str">
        <f t="shared" si="1709"/>
        <v/>
      </c>
      <c r="O412" s="55" t="str">
        <f t="shared" si="1709"/>
        <v/>
      </c>
      <c r="P412" s="55" t="str">
        <f t="shared" si="1709"/>
        <v/>
      </c>
      <c r="Q412" s="55" t="str">
        <f t="shared" si="1709"/>
        <v/>
      </c>
      <c r="R412" s="55" t="str">
        <f t="shared" si="1709"/>
        <v/>
      </c>
      <c r="S412" s="55" t="str">
        <f t="shared" si="1709"/>
        <v/>
      </c>
      <c r="T412" s="55" t="str">
        <f t="shared" si="1709"/>
        <v/>
      </c>
      <c r="U412" s="55" t="str">
        <f t="shared" si="1709"/>
        <v/>
      </c>
      <c r="V412" s="55" t="str">
        <f t="shared" si="1709"/>
        <v/>
      </c>
      <c r="W412" s="55" t="str">
        <f t="shared" si="1709"/>
        <v/>
      </c>
      <c r="X412" s="55" t="str">
        <f t="shared" si="1709"/>
        <v/>
      </c>
      <c r="Y412" s="55" t="str">
        <f t="shared" si="1709"/>
        <v/>
      </c>
      <c r="Z412" s="55" t="str">
        <f t="shared" si="1709"/>
        <v/>
      </c>
      <c r="AA412" s="55" t="str">
        <f t="shared" si="1709"/>
        <v/>
      </c>
      <c r="AB412" s="55" t="str">
        <f t="shared" si="1709"/>
        <v/>
      </c>
      <c r="AC412" s="55" t="str">
        <f t="shared" si="1709"/>
        <v/>
      </c>
      <c r="AD412" s="55" t="str">
        <f t="shared" si="1709"/>
        <v/>
      </c>
      <c r="AE412" s="55" t="str">
        <f t="shared" si="1709"/>
        <v/>
      </c>
      <c r="AF412" s="55" t="str">
        <f t="shared" si="1709"/>
        <v/>
      </c>
      <c r="AG412" s="55" t="str">
        <f t="shared" si="1709"/>
        <v/>
      </c>
      <c r="AH412" s="55" t="str">
        <f t="shared" si="1709"/>
        <v/>
      </c>
      <c r="AI412" s="55" t="str">
        <f t="shared" si="1709"/>
        <v/>
      </c>
      <c r="AJ412" s="55" t="str">
        <f t="shared" si="1709"/>
        <v/>
      </c>
      <c r="AK412" s="55" t="str">
        <f t="shared" si="1709"/>
        <v/>
      </c>
      <c r="AL412" s="55" t="str">
        <f t="shared" si="1709"/>
        <v/>
      </c>
      <c r="AM412" s="55" t="str">
        <f t="shared" si="1709"/>
        <v/>
      </c>
      <c r="AN412" s="55" t="str">
        <f t="shared" si="1709"/>
        <v/>
      </c>
      <c r="AO412" s="55" t="str">
        <f t="shared" si="1709"/>
        <v/>
      </c>
      <c r="AP412" s="55" t="str">
        <f t="shared" si="1709"/>
        <v/>
      </c>
      <c r="AQ412" s="55" t="str">
        <f t="shared" si="1709"/>
        <v/>
      </c>
      <c r="AR412" s="55" t="str">
        <f t="shared" si="1709"/>
        <v/>
      </c>
      <c r="AS412" s="55" t="str">
        <f t="shared" si="1709"/>
        <v/>
      </c>
      <c r="AT412" s="55" t="str">
        <f t="shared" si="1709"/>
        <v/>
      </c>
      <c r="AU412" s="55" t="str">
        <f t="shared" si="1709"/>
        <v/>
      </c>
      <c r="AV412" s="55" t="str">
        <f t="shared" si="1709"/>
        <v/>
      </c>
      <c r="AW412" s="55" t="str">
        <f t="shared" si="1709"/>
        <v/>
      </c>
      <c r="AX412" s="55" t="str">
        <f t="shared" si="1709"/>
        <v/>
      </c>
      <c r="AY412" s="55" t="str">
        <f t="shared" si="1709"/>
        <v/>
      </c>
      <c r="AZ412" s="55" t="str">
        <f t="shared" si="1709"/>
        <v/>
      </c>
      <c r="BA412" s="55" t="str">
        <f t="shared" si="1709"/>
        <v/>
      </c>
      <c r="BB412" s="55" t="str">
        <f t="shared" si="1709"/>
        <v/>
      </c>
      <c r="BC412" s="55" t="str">
        <f t="shared" si="1709"/>
        <v/>
      </c>
      <c r="BD412" s="55" t="str">
        <f t="shared" si="1709"/>
        <v/>
      </c>
      <c r="BE412" s="55" t="str">
        <f t="shared" si="1709"/>
        <v/>
      </c>
      <c r="BF412" s="55" t="str">
        <f t="shared" si="1709"/>
        <v/>
      </c>
      <c r="BG412" s="55" t="str">
        <f t="shared" si="1709"/>
        <v/>
      </c>
      <c r="BH412" s="55" t="str">
        <f t="shared" si="1709"/>
        <v/>
      </c>
      <c r="BI412" s="55" t="str">
        <f t="shared" si="1709"/>
        <v/>
      </c>
      <c r="BJ412" s="55" t="str">
        <f t="shared" si="1709"/>
        <v/>
      </c>
      <c r="BK412" s="55" t="str">
        <f t="shared" si="1709"/>
        <v/>
      </c>
      <c r="BL412" s="55" t="str">
        <f t="shared" si="1709"/>
        <v/>
      </c>
      <c r="BM412" s="55" t="str">
        <f t="shared" si="1709"/>
        <v/>
      </c>
      <c r="BN412" s="55" t="str">
        <f t="shared" si="1709"/>
        <v/>
      </c>
      <c r="BO412" s="55" t="str">
        <f t="shared" si="1709"/>
        <v/>
      </c>
      <c r="BP412" s="55" t="str">
        <f t="shared" si="1709"/>
        <v/>
      </c>
      <c r="BQ412" s="55" t="str">
        <f t="shared" ref="BQ412:CO412" si="1710">IFERROR(IF($Y$2="DAILY",BP412+1,""),"")</f>
        <v/>
      </c>
      <c r="BR412" s="55" t="str">
        <f t="shared" si="1710"/>
        <v/>
      </c>
      <c r="BS412" s="55" t="str">
        <f t="shared" si="1710"/>
        <v/>
      </c>
      <c r="BT412" s="55" t="str">
        <f t="shared" si="1710"/>
        <v/>
      </c>
      <c r="BU412" s="55" t="str">
        <f t="shared" si="1710"/>
        <v/>
      </c>
      <c r="BV412" s="55" t="str">
        <f t="shared" si="1710"/>
        <v/>
      </c>
      <c r="BW412" s="55" t="str">
        <f t="shared" si="1710"/>
        <v/>
      </c>
      <c r="BX412" s="55" t="str">
        <f t="shared" si="1710"/>
        <v/>
      </c>
      <c r="BY412" s="55" t="str">
        <f t="shared" si="1710"/>
        <v/>
      </c>
      <c r="BZ412" s="55" t="str">
        <f t="shared" si="1710"/>
        <v/>
      </c>
      <c r="CA412" s="55" t="str">
        <f t="shared" si="1710"/>
        <v/>
      </c>
      <c r="CB412" s="55" t="str">
        <f t="shared" si="1710"/>
        <v/>
      </c>
      <c r="CC412" s="55" t="str">
        <f t="shared" si="1710"/>
        <v/>
      </c>
      <c r="CD412" s="55" t="str">
        <f t="shared" si="1710"/>
        <v/>
      </c>
      <c r="CE412" s="55" t="str">
        <f t="shared" si="1710"/>
        <v/>
      </c>
      <c r="CF412" s="55" t="str">
        <f t="shared" si="1710"/>
        <v/>
      </c>
      <c r="CG412" s="55" t="str">
        <f t="shared" si="1710"/>
        <v/>
      </c>
      <c r="CH412" s="55" t="str">
        <f t="shared" si="1710"/>
        <v/>
      </c>
      <c r="CI412" s="55" t="str">
        <f t="shared" si="1710"/>
        <v/>
      </c>
      <c r="CJ412" s="55" t="str">
        <f t="shared" si="1710"/>
        <v/>
      </c>
      <c r="CK412" s="55" t="str">
        <f t="shared" si="1710"/>
        <v/>
      </c>
      <c r="CL412" s="55" t="str">
        <f t="shared" si="1710"/>
        <v/>
      </c>
      <c r="CM412" s="55" t="str">
        <f t="shared" si="1710"/>
        <v/>
      </c>
      <c r="CN412" s="55" t="str">
        <f t="shared" si="1710"/>
        <v/>
      </c>
      <c r="CO412" s="55" t="str">
        <f t="shared" si="1710"/>
        <v/>
      </c>
      <c r="CP412" s="56" t="str">
        <f>IFERROR(IF($Y$2="DAILY",DATE(B410,1,1)-WEEKDAY(DATE(B410,1,1))+39*7,DATE(CR412,1,1)-WEEKDAY(DATE(CR412,1,1))+39*7),"")</f>
        <v/>
      </c>
      <c r="CQ412" s="3"/>
      <c r="CR412" s="3" t="str">
        <f>B90</f>
        <v/>
      </c>
    </row>
    <row r="413" spans="1:96" ht="21" customHeight="1" x14ac:dyDescent="0.25">
      <c r="A413" s="48"/>
      <c r="B413" s="49"/>
      <c r="C413" s="57">
        <f t="shared" ref="C413" si="1711">IF($Y$2="DAILY",4,"")</f>
        <v>4</v>
      </c>
      <c r="D413" s="54" t="str">
        <f t="shared" si="1705"/>
        <v/>
      </c>
      <c r="E413" s="55" t="str">
        <f t="shared" ref="E413:BP413" si="1712">IFERROR(IF($Y$2="DAILY",D413+1,""),"")</f>
        <v/>
      </c>
      <c r="F413" s="55" t="str">
        <f t="shared" si="1712"/>
        <v/>
      </c>
      <c r="G413" s="55" t="str">
        <f t="shared" si="1712"/>
        <v/>
      </c>
      <c r="H413" s="55" t="str">
        <f t="shared" si="1712"/>
        <v/>
      </c>
      <c r="I413" s="55" t="str">
        <f t="shared" si="1712"/>
        <v/>
      </c>
      <c r="J413" s="55" t="str">
        <f t="shared" si="1712"/>
        <v/>
      </c>
      <c r="K413" s="55" t="str">
        <f t="shared" si="1712"/>
        <v/>
      </c>
      <c r="L413" s="55" t="str">
        <f t="shared" si="1712"/>
        <v/>
      </c>
      <c r="M413" s="55" t="str">
        <f t="shared" si="1712"/>
        <v/>
      </c>
      <c r="N413" s="55" t="str">
        <f t="shared" si="1712"/>
        <v/>
      </c>
      <c r="O413" s="55" t="str">
        <f t="shared" si="1712"/>
        <v/>
      </c>
      <c r="P413" s="55" t="str">
        <f t="shared" si="1712"/>
        <v/>
      </c>
      <c r="Q413" s="55" t="str">
        <f t="shared" si="1712"/>
        <v/>
      </c>
      <c r="R413" s="55" t="str">
        <f t="shared" si="1712"/>
        <v/>
      </c>
      <c r="S413" s="55" t="str">
        <f t="shared" si="1712"/>
        <v/>
      </c>
      <c r="T413" s="55" t="str">
        <f t="shared" si="1712"/>
        <v/>
      </c>
      <c r="U413" s="55" t="str">
        <f t="shared" si="1712"/>
        <v/>
      </c>
      <c r="V413" s="55" t="str">
        <f t="shared" si="1712"/>
        <v/>
      </c>
      <c r="W413" s="55" t="str">
        <f t="shared" si="1712"/>
        <v/>
      </c>
      <c r="X413" s="55" t="str">
        <f t="shared" si="1712"/>
        <v/>
      </c>
      <c r="Y413" s="55" t="str">
        <f t="shared" si="1712"/>
        <v/>
      </c>
      <c r="Z413" s="55" t="str">
        <f t="shared" si="1712"/>
        <v/>
      </c>
      <c r="AA413" s="55" t="str">
        <f t="shared" si="1712"/>
        <v/>
      </c>
      <c r="AB413" s="55" t="str">
        <f t="shared" si="1712"/>
        <v/>
      </c>
      <c r="AC413" s="55" t="str">
        <f t="shared" si="1712"/>
        <v/>
      </c>
      <c r="AD413" s="55" t="str">
        <f t="shared" si="1712"/>
        <v/>
      </c>
      <c r="AE413" s="55" t="str">
        <f t="shared" si="1712"/>
        <v/>
      </c>
      <c r="AF413" s="55" t="str">
        <f t="shared" si="1712"/>
        <v/>
      </c>
      <c r="AG413" s="55" t="str">
        <f t="shared" si="1712"/>
        <v/>
      </c>
      <c r="AH413" s="55" t="str">
        <f t="shared" si="1712"/>
        <v/>
      </c>
      <c r="AI413" s="55" t="str">
        <f t="shared" si="1712"/>
        <v/>
      </c>
      <c r="AJ413" s="55" t="str">
        <f t="shared" si="1712"/>
        <v/>
      </c>
      <c r="AK413" s="55" t="str">
        <f t="shared" si="1712"/>
        <v/>
      </c>
      <c r="AL413" s="55" t="str">
        <f t="shared" si="1712"/>
        <v/>
      </c>
      <c r="AM413" s="55" t="str">
        <f t="shared" si="1712"/>
        <v/>
      </c>
      <c r="AN413" s="55" t="str">
        <f t="shared" si="1712"/>
        <v/>
      </c>
      <c r="AO413" s="55" t="str">
        <f t="shared" si="1712"/>
        <v/>
      </c>
      <c r="AP413" s="55" t="str">
        <f t="shared" si="1712"/>
        <v/>
      </c>
      <c r="AQ413" s="55" t="str">
        <f t="shared" si="1712"/>
        <v/>
      </c>
      <c r="AR413" s="55" t="str">
        <f t="shared" si="1712"/>
        <v/>
      </c>
      <c r="AS413" s="55" t="str">
        <f t="shared" si="1712"/>
        <v/>
      </c>
      <c r="AT413" s="55" t="str">
        <f t="shared" si="1712"/>
        <v/>
      </c>
      <c r="AU413" s="55" t="str">
        <f t="shared" si="1712"/>
        <v/>
      </c>
      <c r="AV413" s="55" t="str">
        <f t="shared" si="1712"/>
        <v/>
      </c>
      <c r="AW413" s="55" t="str">
        <f t="shared" si="1712"/>
        <v/>
      </c>
      <c r="AX413" s="55" t="str">
        <f t="shared" si="1712"/>
        <v/>
      </c>
      <c r="AY413" s="55" t="str">
        <f t="shared" si="1712"/>
        <v/>
      </c>
      <c r="AZ413" s="55" t="str">
        <f t="shared" si="1712"/>
        <v/>
      </c>
      <c r="BA413" s="55" t="str">
        <f t="shared" si="1712"/>
        <v/>
      </c>
      <c r="BB413" s="55" t="str">
        <f t="shared" si="1712"/>
        <v/>
      </c>
      <c r="BC413" s="55" t="str">
        <f t="shared" si="1712"/>
        <v/>
      </c>
      <c r="BD413" s="55" t="str">
        <f t="shared" si="1712"/>
        <v/>
      </c>
      <c r="BE413" s="55" t="str">
        <f t="shared" si="1712"/>
        <v/>
      </c>
      <c r="BF413" s="55" t="str">
        <f t="shared" si="1712"/>
        <v/>
      </c>
      <c r="BG413" s="55" t="str">
        <f t="shared" si="1712"/>
        <v/>
      </c>
      <c r="BH413" s="55" t="str">
        <f t="shared" si="1712"/>
        <v/>
      </c>
      <c r="BI413" s="55" t="str">
        <f t="shared" si="1712"/>
        <v/>
      </c>
      <c r="BJ413" s="55" t="str">
        <f t="shared" si="1712"/>
        <v/>
      </c>
      <c r="BK413" s="55" t="str">
        <f t="shared" si="1712"/>
        <v/>
      </c>
      <c r="BL413" s="55" t="str">
        <f t="shared" si="1712"/>
        <v/>
      </c>
      <c r="BM413" s="55" t="str">
        <f t="shared" si="1712"/>
        <v/>
      </c>
      <c r="BN413" s="55" t="str">
        <f t="shared" si="1712"/>
        <v/>
      </c>
      <c r="BO413" s="55" t="str">
        <f t="shared" si="1712"/>
        <v/>
      </c>
      <c r="BP413" s="55" t="str">
        <f t="shared" si="1712"/>
        <v/>
      </c>
      <c r="BQ413" s="55" t="str">
        <f t="shared" ref="BQ413:CO413" si="1713">IFERROR(IF($Y$2="DAILY",BP413+1,""),"")</f>
        <v/>
      </c>
      <c r="BR413" s="55" t="str">
        <f t="shared" si="1713"/>
        <v/>
      </c>
      <c r="BS413" s="55" t="str">
        <f t="shared" si="1713"/>
        <v/>
      </c>
      <c r="BT413" s="55" t="str">
        <f t="shared" si="1713"/>
        <v/>
      </c>
      <c r="BU413" s="55" t="str">
        <f t="shared" si="1713"/>
        <v/>
      </c>
      <c r="BV413" s="55" t="str">
        <f t="shared" si="1713"/>
        <v/>
      </c>
      <c r="BW413" s="55" t="str">
        <f t="shared" si="1713"/>
        <v/>
      </c>
      <c r="BX413" s="55" t="str">
        <f t="shared" si="1713"/>
        <v/>
      </c>
      <c r="BY413" s="55" t="str">
        <f t="shared" si="1713"/>
        <v/>
      </c>
      <c r="BZ413" s="55" t="str">
        <f t="shared" si="1713"/>
        <v/>
      </c>
      <c r="CA413" s="55" t="str">
        <f t="shared" si="1713"/>
        <v/>
      </c>
      <c r="CB413" s="55" t="str">
        <f t="shared" si="1713"/>
        <v/>
      </c>
      <c r="CC413" s="55" t="str">
        <f t="shared" si="1713"/>
        <v/>
      </c>
      <c r="CD413" s="55" t="str">
        <f t="shared" si="1713"/>
        <v/>
      </c>
      <c r="CE413" s="55" t="str">
        <f t="shared" si="1713"/>
        <v/>
      </c>
      <c r="CF413" s="55" t="str">
        <f t="shared" si="1713"/>
        <v/>
      </c>
      <c r="CG413" s="55" t="str">
        <f t="shared" si="1713"/>
        <v/>
      </c>
      <c r="CH413" s="55" t="str">
        <f t="shared" si="1713"/>
        <v/>
      </c>
      <c r="CI413" s="55" t="str">
        <f t="shared" si="1713"/>
        <v/>
      </c>
      <c r="CJ413" s="55" t="str">
        <f t="shared" si="1713"/>
        <v/>
      </c>
      <c r="CK413" s="55" t="str">
        <f t="shared" si="1713"/>
        <v/>
      </c>
      <c r="CL413" s="55" t="str">
        <f t="shared" si="1713"/>
        <v/>
      </c>
      <c r="CM413" s="55" t="str">
        <f t="shared" si="1713"/>
        <v/>
      </c>
      <c r="CN413" s="55" t="str">
        <f t="shared" si="1713"/>
        <v/>
      </c>
      <c r="CO413" s="55" t="str">
        <f t="shared" si="1713"/>
        <v/>
      </c>
      <c r="CP413" s="56" t="str">
        <f>IFERROR(IF($Y$2="DAILY",DATE(B410,1,1)-WEEKDAY(DATE(B410,1,1))+52*7,DATE(CR413,1,1)-WEEKDAY(DATE(CR413,1,1))+52*7),"")</f>
        <v/>
      </c>
      <c r="CQ413" s="3"/>
      <c r="CR413" s="3" t="str">
        <f>B90</f>
        <v/>
      </c>
    </row>
    <row r="414" spans="1:96" ht="21" customHeight="1" x14ac:dyDescent="0.25">
      <c r="A414" s="48"/>
      <c r="B414" s="49"/>
      <c r="C414" s="58"/>
      <c r="D414" s="54" t="str">
        <f>IFERROR(IF($Y$2="DAILY",IF(AND(MONTH(DATE(B410,2,29))=2,WEEKDAY(DATE(B410,1,1))=7),DATE(B410,12,24),""),""),"")</f>
        <v/>
      </c>
      <c r="E414" s="55" t="str">
        <f>IFERROR(IF($Y$2="DAILY",IF(AND(MONTH(DATE(B410,2,29))=2,WEEKDAY(DATE(B410,1,1))=7),DATE(B410,12,25),""),""),"")</f>
        <v/>
      </c>
      <c r="F414" s="55" t="str">
        <f>IFERROR(IF($Y$2="DAILY",IF(AND(MONTH(DATE(B410,2,29))=2,WEEKDAY(DATE(B410,1,1))=7),DATE(B410,12,26),""),""),"")</f>
        <v/>
      </c>
      <c r="G414" s="55" t="str">
        <f>IFERROR(IF($Y$2="DAILY",IF(AND(MONTH(DATE(B410,2,29))=2,WEEKDAY(DATE(B410,1,1))=7),DATE(B410,12,27),""),""),"")</f>
        <v/>
      </c>
      <c r="H414" s="55" t="str">
        <f>IFERROR(IF($Y$2="DAILY",IF(AND(MONTH(DATE(B410,2,29))=2,WEEKDAY(DATE(B410,1,1))=7),DATE(B410,12,28),""),""),"")</f>
        <v/>
      </c>
      <c r="I414" s="55" t="str">
        <f>IFERROR(IF($Y$2="DAILY",IF(AND(MONTH(DATE(B410,2,29))=2,WEEKDAY(DATE(B410,1,1))=7),DATE(B410,12,29),""),""),"")</f>
        <v/>
      </c>
      <c r="J414" s="55" t="str">
        <f>IFERROR(IF($Y$2="DAILY",IF(AND(MONTH(DATE(B410,2,29))=2,WEEKDAY(DATE(B410,1,1))=7),DATE(B410,12,30),""),""),"")</f>
        <v/>
      </c>
      <c r="K414" s="55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  <c r="BT414" s="62"/>
      <c r="BU414" s="62"/>
      <c r="BV414" s="62"/>
      <c r="BW414" s="62"/>
      <c r="BX414" s="62"/>
      <c r="BY414" s="62"/>
      <c r="BZ414" s="62"/>
      <c r="CA414" s="62"/>
      <c r="CB414" s="62"/>
      <c r="CC414" s="62"/>
      <c r="CD414" s="62"/>
      <c r="CE414" s="62"/>
      <c r="CF414" s="62"/>
      <c r="CG414" s="62"/>
      <c r="CH414" s="62"/>
      <c r="CI414" s="62"/>
      <c r="CJ414" s="62"/>
      <c r="CK414" s="62"/>
      <c r="CL414" s="62"/>
      <c r="CM414" s="62"/>
      <c r="CN414" s="62"/>
      <c r="CO414" s="62"/>
      <c r="CP414" s="56"/>
      <c r="CQ414" s="3"/>
      <c r="CR414" s="3" t="str">
        <f>B90</f>
        <v/>
      </c>
    </row>
    <row r="415" spans="1:96" ht="21" customHeight="1" x14ac:dyDescent="0.25">
      <c r="A415" s="48" t="str">
        <f>IFERROR(IF($Y$2="DAILY","80-81",""),"")</f>
        <v>80-81</v>
      </c>
      <c r="B415" s="49" t="str">
        <f>IFERROR(IF($Y$2="DAILY",$B$10+81,""),"")</f>
        <v/>
      </c>
      <c r="C415" s="57">
        <f t="shared" ref="C415" si="1714">IF($Y$2="DAILY",1,"")</f>
        <v>1</v>
      </c>
      <c r="D415" s="54" t="str">
        <f>IFERROR(IF($Y$2="DAILY",DATE(B415,1,1)-WEEKDAY(DATE(B415,1,1),1)+1,""),"")</f>
        <v/>
      </c>
      <c r="E415" s="55" t="str">
        <f>IFERROR(IF($Y$2="DAILY",DATE(B415,1,1)-WEEKDAY(DATE(B415,1,1),1)+2,""),"")</f>
        <v/>
      </c>
      <c r="F415" s="55" t="str">
        <f>IFERROR(IF($Y$2="DAILY",DATE(B415,1,1)-WEEKDAY(DATE(B415,1,1),1)+3,""),"")</f>
        <v/>
      </c>
      <c r="G415" s="55" t="str">
        <f>IFERROR(IF($Y$2="DAILY",DATE(B415,1,1)-WEEKDAY(DATE(B415,1,1),1)+4,""),"")</f>
        <v/>
      </c>
      <c r="H415" s="55" t="str">
        <f>IFERROR(IF($Y$2="DAILY",DATE(B415,1,1)-WEEKDAY(DATE(B415,1,1),1)+5,""),"")</f>
        <v/>
      </c>
      <c r="I415" s="55" t="str">
        <f>IFERROR(IF($Y$2="DAILY",DATE(B415,1,1)-WEEKDAY(DATE(B415,1,1),1)+6,""),"")</f>
        <v/>
      </c>
      <c r="J415" s="55" t="str">
        <f>IFERROR(IF($Y$2="DAILY",DATE(B415,1,1)-WEEKDAY(DATE(B415,1,1),1)+7,""),"")</f>
        <v/>
      </c>
      <c r="K415" s="55" t="str">
        <f t="shared" ref="K415:BV415" si="1715">IFERROR(IF($Y$2="DAILY",J415+1,""),"")</f>
        <v/>
      </c>
      <c r="L415" s="55" t="str">
        <f t="shared" si="1715"/>
        <v/>
      </c>
      <c r="M415" s="55" t="str">
        <f t="shared" si="1715"/>
        <v/>
      </c>
      <c r="N415" s="55" t="str">
        <f t="shared" si="1715"/>
        <v/>
      </c>
      <c r="O415" s="55" t="str">
        <f t="shared" si="1715"/>
        <v/>
      </c>
      <c r="P415" s="55" t="str">
        <f t="shared" si="1715"/>
        <v/>
      </c>
      <c r="Q415" s="55" t="str">
        <f t="shared" si="1715"/>
        <v/>
      </c>
      <c r="R415" s="55" t="str">
        <f t="shared" si="1715"/>
        <v/>
      </c>
      <c r="S415" s="55" t="str">
        <f t="shared" si="1715"/>
        <v/>
      </c>
      <c r="T415" s="55" t="str">
        <f t="shared" si="1715"/>
        <v/>
      </c>
      <c r="U415" s="55" t="str">
        <f t="shared" si="1715"/>
        <v/>
      </c>
      <c r="V415" s="55" t="str">
        <f t="shared" si="1715"/>
        <v/>
      </c>
      <c r="W415" s="55" t="str">
        <f t="shared" si="1715"/>
        <v/>
      </c>
      <c r="X415" s="55" t="str">
        <f t="shared" si="1715"/>
        <v/>
      </c>
      <c r="Y415" s="55" t="str">
        <f t="shared" si="1715"/>
        <v/>
      </c>
      <c r="Z415" s="55" t="str">
        <f t="shared" si="1715"/>
        <v/>
      </c>
      <c r="AA415" s="55" t="str">
        <f t="shared" si="1715"/>
        <v/>
      </c>
      <c r="AB415" s="55" t="str">
        <f t="shared" si="1715"/>
        <v/>
      </c>
      <c r="AC415" s="55" t="str">
        <f t="shared" si="1715"/>
        <v/>
      </c>
      <c r="AD415" s="55" t="str">
        <f t="shared" si="1715"/>
        <v/>
      </c>
      <c r="AE415" s="55" t="str">
        <f t="shared" si="1715"/>
        <v/>
      </c>
      <c r="AF415" s="55" t="str">
        <f t="shared" si="1715"/>
        <v/>
      </c>
      <c r="AG415" s="55" t="str">
        <f t="shared" si="1715"/>
        <v/>
      </c>
      <c r="AH415" s="55" t="str">
        <f t="shared" si="1715"/>
        <v/>
      </c>
      <c r="AI415" s="55" t="str">
        <f t="shared" si="1715"/>
        <v/>
      </c>
      <c r="AJ415" s="55" t="str">
        <f t="shared" si="1715"/>
        <v/>
      </c>
      <c r="AK415" s="55" t="str">
        <f t="shared" si="1715"/>
        <v/>
      </c>
      <c r="AL415" s="55" t="str">
        <f t="shared" si="1715"/>
        <v/>
      </c>
      <c r="AM415" s="55" t="str">
        <f t="shared" si="1715"/>
        <v/>
      </c>
      <c r="AN415" s="55" t="str">
        <f t="shared" si="1715"/>
        <v/>
      </c>
      <c r="AO415" s="55" t="str">
        <f t="shared" si="1715"/>
        <v/>
      </c>
      <c r="AP415" s="55" t="str">
        <f t="shared" si="1715"/>
        <v/>
      </c>
      <c r="AQ415" s="55" t="str">
        <f t="shared" si="1715"/>
        <v/>
      </c>
      <c r="AR415" s="55" t="str">
        <f t="shared" si="1715"/>
        <v/>
      </c>
      <c r="AS415" s="55" t="str">
        <f t="shared" si="1715"/>
        <v/>
      </c>
      <c r="AT415" s="55" t="str">
        <f t="shared" si="1715"/>
        <v/>
      </c>
      <c r="AU415" s="55" t="str">
        <f t="shared" si="1715"/>
        <v/>
      </c>
      <c r="AV415" s="55" t="str">
        <f t="shared" si="1715"/>
        <v/>
      </c>
      <c r="AW415" s="55" t="str">
        <f t="shared" si="1715"/>
        <v/>
      </c>
      <c r="AX415" s="55" t="str">
        <f t="shared" si="1715"/>
        <v/>
      </c>
      <c r="AY415" s="55" t="str">
        <f t="shared" si="1715"/>
        <v/>
      </c>
      <c r="AZ415" s="55" t="str">
        <f t="shared" si="1715"/>
        <v/>
      </c>
      <c r="BA415" s="55" t="str">
        <f t="shared" si="1715"/>
        <v/>
      </c>
      <c r="BB415" s="55" t="str">
        <f t="shared" si="1715"/>
        <v/>
      </c>
      <c r="BC415" s="55" t="str">
        <f t="shared" si="1715"/>
        <v/>
      </c>
      <c r="BD415" s="55" t="str">
        <f t="shared" si="1715"/>
        <v/>
      </c>
      <c r="BE415" s="55" t="str">
        <f t="shared" si="1715"/>
        <v/>
      </c>
      <c r="BF415" s="55" t="str">
        <f t="shared" si="1715"/>
        <v/>
      </c>
      <c r="BG415" s="55" t="str">
        <f t="shared" si="1715"/>
        <v/>
      </c>
      <c r="BH415" s="55" t="str">
        <f t="shared" si="1715"/>
        <v/>
      </c>
      <c r="BI415" s="55" t="str">
        <f t="shared" si="1715"/>
        <v/>
      </c>
      <c r="BJ415" s="55" t="str">
        <f t="shared" si="1715"/>
        <v/>
      </c>
      <c r="BK415" s="55" t="str">
        <f t="shared" si="1715"/>
        <v/>
      </c>
      <c r="BL415" s="55" t="str">
        <f t="shared" si="1715"/>
        <v/>
      </c>
      <c r="BM415" s="55" t="str">
        <f t="shared" si="1715"/>
        <v/>
      </c>
      <c r="BN415" s="55" t="str">
        <f t="shared" si="1715"/>
        <v/>
      </c>
      <c r="BO415" s="55" t="str">
        <f t="shared" si="1715"/>
        <v/>
      </c>
      <c r="BP415" s="55" t="str">
        <f t="shared" si="1715"/>
        <v/>
      </c>
      <c r="BQ415" s="55" t="str">
        <f t="shared" si="1715"/>
        <v/>
      </c>
      <c r="BR415" s="55" t="str">
        <f t="shared" si="1715"/>
        <v/>
      </c>
      <c r="BS415" s="55" t="str">
        <f t="shared" si="1715"/>
        <v/>
      </c>
      <c r="BT415" s="55" t="str">
        <f t="shared" si="1715"/>
        <v/>
      </c>
      <c r="BU415" s="55" t="str">
        <f t="shared" si="1715"/>
        <v/>
      </c>
      <c r="BV415" s="55" t="str">
        <f t="shared" si="1715"/>
        <v/>
      </c>
      <c r="BW415" s="55" t="str">
        <f t="shared" ref="BW415:CO415" si="1716">IFERROR(IF($Y$2="DAILY",BV415+1,""),"")</f>
        <v/>
      </c>
      <c r="BX415" s="55" t="str">
        <f t="shared" si="1716"/>
        <v/>
      </c>
      <c r="BY415" s="55" t="str">
        <f t="shared" si="1716"/>
        <v/>
      </c>
      <c r="BZ415" s="55" t="str">
        <f t="shared" si="1716"/>
        <v/>
      </c>
      <c r="CA415" s="55" t="str">
        <f t="shared" si="1716"/>
        <v/>
      </c>
      <c r="CB415" s="55" t="str">
        <f t="shared" si="1716"/>
        <v/>
      </c>
      <c r="CC415" s="55" t="str">
        <f t="shared" si="1716"/>
        <v/>
      </c>
      <c r="CD415" s="55" t="str">
        <f t="shared" si="1716"/>
        <v/>
      </c>
      <c r="CE415" s="55" t="str">
        <f t="shared" si="1716"/>
        <v/>
      </c>
      <c r="CF415" s="55" t="str">
        <f t="shared" si="1716"/>
        <v/>
      </c>
      <c r="CG415" s="55" t="str">
        <f t="shared" si="1716"/>
        <v/>
      </c>
      <c r="CH415" s="55" t="str">
        <f t="shared" si="1716"/>
        <v/>
      </c>
      <c r="CI415" s="55" t="str">
        <f t="shared" si="1716"/>
        <v/>
      </c>
      <c r="CJ415" s="55" t="str">
        <f t="shared" si="1716"/>
        <v/>
      </c>
      <c r="CK415" s="55" t="str">
        <f t="shared" si="1716"/>
        <v/>
      </c>
      <c r="CL415" s="55" t="str">
        <f t="shared" si="1716"/>
        <v/>
      </c>
      <c r="CM415" s="55" t="str">
        <f t="shared" si="1716"/>
        <v/>
      </c>
      <c r="CN415" s="55" t="str">
        <f t="shared" si="1716"/>
        <v/>
      </c>
      <c r="CO415" s="55" t="str">
        <f t="shared" si="1716"/>
        <v/>
      </c>
      <c r="CP415" s="56" t="str">
        <f>IFERROR(IF($Y$2="DAILY",DATE(B415,1,1)-WEEKDAY(DATE(B415,1,1))+13*7,DATE(CR415,1,1)-WEEKDAY(DATE(CR415,1,1))+13*7),"")</f>
        <v/>
      </c>
      <c r="CQ415" s="3"/>
      <c r="CR415" s="3" t="str">
        <f>B91</f>
        <v/>
      </c>
    </row>
    <row r="416" spans="1:96" ht="21" customHeight="1" x14ac:dyDescent="0.25">
      <c r="A416" s="48"/>
      <c r="B416" s="61"/>
      <c r="C416" s="57">
        <f t="shared" ref="C416" si="1717">IF($Y$2="DAILY",2,"")</f>
        <v>2</v>
      </c>
      <c r="D416" s="54" t="str">
        <f t="shared" ref="D416:D418" si="1718">IFERROR(IF($Y$2="DAILY",CP415+1,""),"")</f>
        <v/>
      </c>
      <c r="E416" s="55" t="str">
        <f t="shared" ref="E416:BP416" si="1719">IFERROR(IF($Y$2="DAILY",D416+1,""),"")</f>
        <v/>
      </c>
      <c r="F416" s="55" t="str">
        <f t="shared" si="1719"/>
        <v/>
      </c>
      <c r="G416" s="55" t="str">
        <f t="shared" si="1719"/>
        <v/>
      </c>
      <c r="H416" s="55" t="str">
        <f t="shared" si="1719"/>
        <v/>
      </c>
      <c r="I416" s="55" t="str">
        <f t="shared" si="1719"/>
        <v/>
      </c>
      <c r="J416" s="55" t="str">
        <f t="shared" si="1719"/>
        <v/>
      </c>
      <c r="K416" s="55" t="str">
        <f t="shared" si="1719"/>
        <v/>
      </c>
      <c r="L416" s="55" t="str">
        <f t="shared" si="1719"/>
        <v/>
      </c>
      <c r="M416" s="55" t="str">
        <f t="shared" si="1719"/>
        <v/>
      </c>
      <c r="N416" s="55" t="str">
        <f t="shared" si="1719"/>
        <v/>
      </c>
      <c r="O416" s="55" t="str">
        <f t="shared" si="1719"/>
        <v/>
      </c>
      <c r="P416" s="55" t="str">
        <f t="shared" si="1719"/>
        <v/>
      </c>
      <c r="Q416" s="55" t="str">
        <f t="shared" si="1719"/>
        <v/>
      </c>
      <c r="R416" s="55" t="str">
        <f t="shared" si="1719"/>
        <v/>
      </c>
      <c r="S416" s="55" t="str">
        <f t="shared" si="1719"/>
        <v/>
      </c>
      <c r="T416" s="55" t="str">
        <f t="shared" si="1719"/>
        <v/>
      </c>
      <c r="U416" s="55" t="str">
        <f t="shared" si="1719"/>
        <v/>
      </c>
      <c r="V416" s="55" t="str">
        <f t="shared" si="1719"/>
        <v/>
      </c>
      <c r="W416" s="55" t="str">
        <f t="shared" si="1719"/>
        <v/>
      </c>
      <c r="X416" s="55" t="str">
        <f t="shared" si="1719"/>
        <v/>
      </c>
      <c r="Y416" s="55" t="str">
        <f t="shared" si="1719"/>
        <v/>
      </c>
      <c r="Z416" s="55" t="str">
        <f t="shared" si="1719"/>
        <v/>
      </c>
      <c r="AA416" s="55" t="str">
        <f t="shared" si="1719"/>
        <v/>
      </c>
      <c r="AB416" s="55" t="str">
        <f t="shared" si="1719"/>
        <v/>
      </c>
      <c r="AC416" s="55" t="str">
        <f t="shared" si="1719"/>
        <v/>
      </c>
      <c r="AD416" s="55" t="str">
        <f t="shared" si="1719"/>
        <v/>
      </c>
      <c r="AE416" s="55" t="str">
        <f t="shared" si="1719"/>
        <v/>
      </c>
      <c r="AF416" s="55" t="str">
        <f t="shared" si="1719"/>
        <v/>
      </c>
      <c r="AG416" s="55" t="str">
        <f t="shared" si="1719"/>
        <v/>
      </c>
      <c r="AH416" s="55" t="str">
        <f t="shared" si="1719"/>
        <v/>
      </c>
      <c r="AI416" s="55" t="str">
        <f t="shared" si="1719"/>
        <v/>
      </c>
      <c r="AJ416" s="55" t="str">
        <f t="shared" si="1719"/>
        <v/>
      </c>
      <c r="AK416" s="55" t="str">
        <f t="shared" si="1719"/>
        <v/>
      </c>
      <c r="AL416" s="55" t="str">
        <f t="shared" si="1719"/>
        <v/>
      </c>
      <c r="AM416" s="55" t="str">
        <f t="shared" si="1719"/>
        <v/>
      </c>
      <c r="AN416" s="55" t="str">
        <f t="shared" si="1719"/>
        <v/>
      </c>
      <c r="AO416" s="55" t="str">
        <f t="shared" si="1719"/>
        <v/>
      </c>
      <c r="AP416" s="55" t="str">
        <f t="shared" si="1719"/>
        <v/>
      </c>
      <c r="AQ416" s="55" t="str">
        <f t="shared" si="1719"/>
        <v/>
      </c>
      <c r="AR416" s="55" t="str">
        <f t="shared" si="1719"/>
        <v/>
      </c>
      <c r="AS416" s="55" t="str">
        <f t="shared" si="1719"/>
        <v/>
      </c>
      <c r="AT416" s="55" t="str">
        <f t="shared" si="1719"/>
        <v/>
      </c>
      <c r="AU416" s="55" t="str">
        <f t="shared" si="1719"/>
        <v/>
      </c>
      <c r="AV416" s="55" t="str">
        <f t="shared" si="1719"/>
        <v/>
      </c>
      <c r="AW416" s="55" t="str">
        <f t="shared" si="1719"/>
        <v/>
      </c>
      <c r="AX416" s="55" t="str">
        <f t="shared" si="1719"/>
        <v/>
      </c>
      <c r="AY416" s="55" t="str">
        <f t="shared" si="1719"/>
        <v/>
      </c>
      <c r="AZ416" s="55" t="str">
        <f t="shared" si="1719"/>
        <v/>
      </c>
      <c r="BA416" s="55" t="str">
        <f t="shared" si="1719"/>
        <v/>
      </c>
      <c r="BB416" s="55" t="str">
        <f t="shared" si="1719"/>
        <v/>
      </c>
      <c r="BC416" s="55" t="str">
        <f t="shared" si="1719"/>
        <v/>
      </c>
      <c r="BD416" s="55" t="str">
        <f t="shared" si="1719"/>
        <v/>
      </c>
      <c r="BE416" s="55" t="str">
        <f t="shared" si="1719"/>
        <v/>
      </c>
      <c r="BF416" s="55" t="str">
        <f t="shared" si="1719"/>
        <v/>
      </c>
      <c r="BG416" s="55" t="str">
        <f t="shared" si="1719"/>
        <v/>
      </c>
      <c r="BH416" s="55" t="str">
        <f t="shared" si="1719"/>
        <v/>
      </c>
      <c r="BI416" s="55" t="str">
        <f t="shared" si="1719"/>
        <v/>
      </c>
      <c r="BJ416" s="55" t="str">
        <f t="shared" si="1719"/>
        <v/>
      </c>
      <c r="BK416" s="55" t="str">
        <f t="shared" si="1719"/>
        <v/>
      </c>
      <c r="BL416" s="55" t="str">
        <f t="shared" si="1719"/>
        <v/>
      </c>
      <c r="BM416" s="55" t="str">
        <f t="shared" si="1719"/>
        <v/>
      </c>
      <c r="BN416" s="55" t="str">
        <f t="shared" si="1719"/>
        <v/>
      </c>
      <c r="BO416" s="55" t="str">
        <f t="shared" si="1719"/>
        <v/>
      </c>
      <c r="BP416" s="55" t="str">
        <f t="shared" si="1719"/>
        <v/>
      </c>
      <c r="BQ416" s="55" t="str">
        <f t="shared" ref="BQ416:CO416" si="1720">IFERROR(IF($Y$2="DAILY",BP416+1,""),"")</f>
        <v/>
      </c>
      <c r="BR416" s="55" t="str">
        <f t="shared" si="1720"/>
        <v/>
      </c>
      <c r="BS416" s="55" t="str">
        <f t="shared" si="1720"/>
        <v/>
      </c>
      <c r="BT416" s="55" t="str">
        <f t="shared" si="1720"/>
        <v/>
      </c>
      <c r="BU416" s="55" t="str">
        <f t="shared" si="1720"/>
        <v/>
      </c>
      <c r="BV416" s="55" t="str">
        <f t="shared" si="1720"/>
        <v/>
      </c>
      <c r="BW416" s="55" t="str">
        <f t="shared" si="1720"/>
        <v/>
      </c>
      <c r="BX416" s="55" t="str">
        <f t="shared" si="1720"/>
        <v/>
      </c>
      <c r="BY416" s="55" t="str">
        <f t="shared" si="1720"/>
        <v/>
      </c>
      <c r="BZ416" s="55" t="str">
        <f t="shared" si="1720"/>
        <v/>
      </c>
      <c r="CA416" s="55" t="str">
        <f t="shared" si="1720"/>
        <v/>
      </c>
      <c r="CB416" s="55" t="str">
        <f t="shared" si="1720"/>
        <v/>
      </c>
      <c r="CC416" s="55" t="str">
        <f t="shared" si="1720"/>
        <v/>
      </c>
      <c r="CD416" s="55" t="str">
        <f t="shared" si="1720"/>
        <v/>
      </c>
      <c r="CE416" s="55" t="str">
        <f t="shared" si="1720"/>
        <v/>
      </c>
      <c r="CF416" s="55" t="str">
        <f t="shared" si="1720"/>
        <v/>
      </c>
      <c r="CG416" s="55" t="str">
        <f t="shared" si="1720"/>
        <v/>
      </c>
      <c r="CH416" s="55" t="str">
        <f t="shared" si="1720"/>
        <v/>
      </c>
      <c r="CI416" s="55" t="str">
        <f t="shared" si="1720"/>
        <v/>
      </c>
      <c r="CJ416" s="55" t="str">
        <f t="shared" si="1720"/>
        <v/>
      </c>
      <c r="CK416" s="55" t="str">
        <f t="shared" si="1720"/>
        <v/>
      </c>
      <c r="CL416" s="55" t="str">
        <f t="shared" si="1720"/>
        <v/>
      </c>
      <c r="CM416" s="55" t="str">
        <f t="shared" si="1720"/>
        <v/>
      </c>
      <c r="CN416" s="55" t="str">
        <f t="shared" si="1720"/>
        <v/>
      </c>
      <c r="CO416" s="55" t="str">
        <f t="shared" si="1720"/>
        <v/>
      </c>
      <c r="CP416" s="56" t="str">
        <f>IFERROR(IF($Y$2="DAILY",DATE(B415,1,1)-WEEKDAY(DATE(B415,1,1))+26*7,DATE(CR416,1,1)-WEEKDAY(DATE(CR416,1,1))+26*7),"")</f>
        <v/>
      </c>
      <c r="CQ416" s="3"/>
      <c r="CR416" s="3" t="str">
        <f>B91</f>
        <v/>
      </c>
    </row>
    <row r="417" spans="1:96" ht="21" customHeight="1" x14ac:dyDescent="0.25">
      <c r="A417" s="48"/>
      <c r="B417" s="49"/>
      <c r="C417" s="57">
        <f t="shared" ref="C417" si="1721">IF($Y$2="DAILY",3,"")</f>
        <v>3</v>
      </c>
      <c r="D417" s="54" t="str">
        <f t="shared" si="1718"/>
        <v/>
      </c>
      <c r="E417" s="55" t="str">
        <f t="shared" ref="E417:BP417" si="1722">IFERROR(IF($Y$2="DAILY",D417+1,""),"")</f>
        <v/>
      </c>
      <c r="F417" s="55" t="str">
        <f t="shared" si="1722"/>
        <v/>
      </c>
      <c r="G417" s="55" t="str">
        <f t="shared" si="1722"/>
        <v/>
      </c>
      <c r="H417" s="55" t="str">
        <f t="shared" si="1722"/>
        <v/>
      </c>
      <c r="I417" s="55" t="str">
        <f t="shared" si="1722"/>
        <v/>
      </c>
      <c r="J417" s="55" t="str">
        <f t="shared" si="1722"/>
        <v/>
      </c>
      <c r="K417" s="55" t="str">
        <f t="shared" si="1722"/>
        <v/>
      </c>
      <c r="L417" s="55" t="str">
        <f t="shared" si="1722"/>
        <v/>
      </c>
      <c r="M417" s="55" t="str">
        <f t="shared" si="1722"/>
        <v/>
      </c>
      <c r="N417" s="55" t="str">
        <f t="shared" si="1722"/>
        <v/>
      </c>
      <c r="O417" s="55" t="str">
        <f t="shared" si="1722"/>
        <v/>
      </c>
      <c r="P417" s="55" t="str">
        <f t="shared" si="1722"/>
        <v/>
      </c>
      <c r="Q417" s="55" t="str">
        <f t="shared" si="1722"/>
        <v/>
      </c>
      <c r="R417" s="55" t="str">
        <f t="shared" si="1722"/>
        <v/>
      </c>
      <c r="S417" s="55" t="str">
        <f t="shared" si="1722"/>
        <v/>
      </c>
      <c r="T417" s="55" t="str">
        <f t="shared" si="1722"/>
        <v/>
      </c>
      <c r="U417" s="55" t="str">
        <f t="shared" si="1722"/>
        <v/>
      </c>
      <c r="V417" s="55" t="str">
        <f t="shared" si="1722"/>
        <v/>
      </c>
      <c r="W417" s="55" t="str">
        <f t="shared" si="1722"/>
        <v/>
      </c>
      <c r="X417" s="55" t="str">
        <f t="shared" si="1722"/>
        <v/>
      </c>
      <c r="Y417" s="55" t="str">
        <f t="shared" si="1722"/>
        <v/>
      </c>
      <c r="Z417" s="55" t="str">
        <f t="shared" si="1722"/>
        <v/>
      </c>
      <c r="AA417" s="55" t="str">
        <f t="shared" si="1722"/>
        <v/>
      </c>
      <c r="AB417" s="55" t="str">
        <f t="shared" si="1722"/>
        <v/>
      </c>
      <c r="AC417" s="55" t="str">
        <f t="shared" si="1722"/>
        <v/>
      </c>
      <c r="AD417" s="55" t="str">
        <f t="shared" si="1722"/>
        <v/>
      </c>
      <c r="AE417" s="55" t="str">
        <f t="shared" si="1722"/>
        <v/>
      </c>
      <c r="AF417" s="55" t="str">
        <f t="shared" si="1722"/>
        <v/>
      </c>
      <c r="AG417" s="55" t="str">
        <f t="shared" si="1722"/>
        <v/>
      </c>
      <c r="AH417" s="55" t="str">
        <f t="shared" si="1722"/>
        <v/>
      </c>
      <c r="AI417" s="55" t="str">
        <f t="shared" si="1722"/>
        <v/>
      </c>
      <c r="AJ417" s="55" t="str">
        <f t="shared" si="1722"/>
        <v/>
      </c>
      <c r="AK417" s="55" t="str">
        <f t="shared" si="1722"/>
        <v/>
      </c>
      <c r="AL417" s="55" t="str">
        <f t="shared" si="1722"/>
        <v/>
      </c>
      <c r="AM417" s="55" t="str">
        <f t="shared" si="1722"/>
        <v/>
      </c>
      <c r="AN417" s="55" t="str">
        <f t="shared" si="1722"/>
        <v/>
      </c>
      <c r="AO417" s="55" t="str">
        <f t="shared" si="1722"/>
        <v/>
      </c>
      <c r="AP417" s="55" t="str">
        <f t="shared" si="1722"/>
        <v/>
      </c>
      <c r="AQ417" s="55" t="str">
        <f t="shared" si="1722"/>
        <v/>
      </c>
      <c r="AR417" s="55" t="str">
        <f t="shared" si="1722"/>
        <v/>
      </c>
      <c r="AS417" s="55" t="str">
        <f t="shared" si="1722"/>
        <v/>
      </c>
      <c r="AT417" s="55" t="str">
        <f t="shared" si="1722"/>
        <v/>
      </c>
      <c r="AU417" s="55" t="str">
        <f t="shared" si="1722"/>
        <v/>
      </c>
      <c r="AV417" s="55" t="str">
        <f t="shared" si="1722"/>
        <v/>
      </c>
      <c r="AW417" s="55" t="str">
        <f t="shared" si="1722"/>
        <v/>
      </c>
      <c r="AX417" s="55" t="str">
        <f t="shared" si="1722"/>
        <v/>
      </c>
      <c r="AY417" s="55" t="str">
        <f t="shared" si="1722"/>
        <v/>
      </c>
      <c r="AZ417" s="55" t="str">
        <f t="shared" si="1722"/>
        <v/>
      </c>
      <c r="BA417" s="55" t="str">
        <f t="shared" si="1722"/>
        <v/>
      </c>
      <c r="BB417" s="55" t="str">
        <f t="shared" si="1722"/>
        <v/>
      </c>
      <c r="BC417" s="55" t="str">
        <f t="shared" si="1722"/>
        <v/>
      </c>
      <c r="BD417" s="55" t="str">
        <f t="shared" si="1722"/>
        <v/>
      </c>
      <c r="BE417" s="55" t="str">
        <f t="shared" si="1722"/>
        <v/>
      </c>
      <c r="BF417" s="55" t="str">
        <f t="shared" si="1722"/>
        <v/>
      </c>
      <c r="BG417" s="55" t="str">
        <f t="shared" si="1722"/>
        <v/>
      </c>
      <c r="BH417" s="55" t="str">
        <f t="shared" si="1722"/>
        <v/>
      </c>
      <c r="BI417" s="55" t="str">
        <f t="shared" si="1722"/>
        <v/>
      </c>
      <c r="BJ417" s="55" t="str">
        <f t="shared" si="1722"/>
        <v/>
      </c>
      <c r="BK417" s="55" t="str">
        <f t="shared" si="1722"/>
        <v/>
      </c>
      <c r="BL417" s="55" t="str">
        <f t="shared" si="1722"/>
        <v/>
      </c>
      <c r="BM417" s="55" t="str">
        <f t="shared" si="1722"/>
        <v/>
      </c>
      <c r="BN417" s="55" t="str">
        <f t="shared" si="1722"/>
        <v/>
      </c>
      <c r="BO417" s="55" t="str">
        <f t="shared" si="1722"/>
        <v/>
      </c>
      <c r="BP417" s="55" t="str">
        <f t="shared" si="1722"/>
        <v/>
      </c>
      <c r="BQ417" s="55" t="str">
        <f t="shared" ref="BQ417:CO417" si="1723">IFERROR(IF($Y$2="DAILY",BP417+1,""),"")</f>
        <v/>
      </c>
      <c r="BR417" s="55" t="str">
        <f t="shared" si="1723"/>
        <v/>
      </c>
      <c r="BS417" s="55" t="str">
        <f t="shared" si="1723"/>
        <v/>
      </c>
      <c r="BT417" s="55" t="str">
        <f t="shared" si="1723"/>
        <v/>
      </c>
      <c r="BU417" s="55" t="str">
        <f t="shared" si="1723"/>
        <v/>
      </c>
      <c r="BV417" s="55" t="str">
        <f t="shared" si="1723"/>
        <v/>
      </c>
      <c r="BW417" s="55" t="str">
        <f t="shared" si="1723"/>
        <v/>
      </c>
      <c r="BX417" s="55" t="str">
        <f t="shared" si="1723"/>
        <v/>
      </c>
      <c r="BY417" s="55" t="str">
        <f t="shared" si="1723"/>
        <v/>
      </c>
      <c r="BZ417" s="55" t="str">
        <f t="shared" si="1723"/>
        <v/>
      </c>
      <c r="CA417" s="55" t="str">
        <f t="shared" si="1723"/>
        <v/>
      </c>
      <c r="CB417" s="55" t="str">
        <f t="shared" si="1723"/>
        <v/>
      </c>
      <c r="CC417" s="55" t="str">
        <f t="shared" si="1723"/>
        <v/>
      </c>
      <c r="CD417" s="55" t="str">
        <f t="shared" si="1723"/>
        <v/>
      </c>
      <c r="CE417" s="55" t="str">
        <f t="shared" si="1723"/>
        <v/>
      </c>
      <c r="CF417" s="55" t="str">
        <f t="shared" si="1723"/>
        <v/>
      </c>
      <c r="CG417" s="55" t="str">
        <f t="shared" si="1723"/>
        <v/>
      </c>
      <c r="CH417" s="55" t="str">
        <f t="shared" si="1723"/>
        <v/>
      </c>
      <c r="CI417" s="55" t="str">
        <f t="shared" si="1723"/>
        <v/>
      </c>
      <c r="CJ417" s="55" t="str">
        <f t="shared" si="1723"/>
        <v/>
      </c>
      <c r="CK417" s="55" t="str">
        <f t="shared" si="1723"/>
        <v/>
      </c>
      <c r="CL417" s="55" t="str">
        <f t="shared" si="1723"/>
        <v/>
      </c>
      <c r="CM417" s="55" t="str">
        <f t="shared" si="1723"/>
        <v/>
      </c>
      <c r="CN417" s="55" t="str">
        <f t="shared" si="1723"/>
        <v/>
      </c>
      <c r="CO417" s="55" t="str">
        <f t="shared" si="1723"/>
        <v/>
      </c>
      <c r="CP417" s="56" t="str">
        <f>IFERROR(IF($Y$2="DAILY",DATE(B415,1,1)-WEEKDAY(DATE(B415,1,1))+39*7,DATE(CR417,1,1)-WEEKDAY(DATE(CR417,1,1))+39*7),"")</f>
        <v/>
      </c>
      <c r="CQ417" s="3"/>
      <c r="CR417" s="3" t="str">
        <f>B91</f>
        <v/>
      </c>
    </row>
    <row r="418" spans="1:96" ht="21" customHeight="1" x14ac:dyDescent="0.25">
      <c r="A418" s="48"/>
      <c r="B418" s="49"/>
      <c r="C418" s="57">
        <f t="shared" ref="C418" si="1724">IF($Y$2="DAILY",4,"")</f>
        <v>4</v>
      </c>
      <c r="D418" s="54" t="str">
        <f t="shared" si="1718"/>
        <v/>
      </c>
      <c r="E418" s="55" t="str">
        <f t="shared" ref="E418:BP418" si="1725">IFERROR(IF($Y$2="DAILY",D418+1,""),"")</f>
        <v/>
      </c>
      <c r="F418" s="55" t="str">
        <f t="shared" si="1725"/>
        <v/>
      </c>
      <c r="G418" s="55" t="str">
        <f t="shared" si="1725"/>
        <v/>
      </c>
      <c r="H418" s="55" t="str">
        <f t="shared" si="1725"/>
        <v/>
      </c>
      <c r="I418" s="55" t="str">
        <f t="shared" si="1725"/>
        <v/>
      </c>
      <c r="J418" s="55" t="str">
        <f t="shared" si="1725"/>
        <v/>
      </c>
      <c r="K418" s="55" t="str">
        <f t="shared" si="1725"/>
        <v/>
      </c>
      <c r="L418" s="55" t="str">
        <f t="shared" si="1725"/>
        <v/>
      </c>
      <c r="M418" s="55" t="str">
        <f t="shared" si="1725"/>
        <v/>
      </c>
      <c r="N418" s="55" t="str">
        <f t="shared" si="1725"/>
        <v/>
      </c>
      <c r="O418" s="55" t="str">
        <f t="shared" si="1725"/>
        <v/>
      </c>
      <c r="P418" s="55" t="str">
        <f t="shared" si="1725"/>
        <v/>
      </c>
      <c r="Q418" s="55" t="str">
        <f t="shared" si="1725"/>
        <v/>
      </c>
      <c r="R418" s="55" t="str">
        <f t="shared" si="1725"/>
        <v/>
      </c>
      <c r="S418" s="55" t="str">
        <f t="shared" si="1725"/>
        <v/>
      </c>
      <c r="T418" s="55" t="str">
        <f t="shared" si="1725"/>
        <v/>
      </c>
      <c r="U418" s="55" t="str">
        <f t="shared" si="1725"/>
        <v/>
      </c>
      <c r="V418" s="55" t="str">
        <f t="shared" si="1725"/>
        <v/>
      </c>
      <c r="W418" s="55" t="str">
        <f t="shared" si="1725"/>
        <v/>
      </c>
      <c r="X418" s="55" t="str">
        <f t="shared" si="1725"/>
        <v/>
      </c>
      <c r="Y418" s="55" t="str">
        <f t="shared" si="1725"/>
        <v/>
      </c>
      <c r="Z418" s="55" t="str">
        <f t="shared" si="1725"/>
        <v/>
      </c>
      <c r="AA418" s="55" t="str">
        <f t="shared" si="1725"/>
        <v/>
      </c>
      <c r="AB418" s="55" t="str">
        <f t="shared" si="1725"/>
        <v/>
      </c>
      <c r="AC418" s="55" t="str">
        <f t="shared" si="1725"/>
        <v/>
      </c>
      <c r="AD418" s="55" t="str">
        <f t="shared" si="1725"/>
        <v/>
      </c>
      <c r="AE418" s="55" t="str">
        <f t="shared" si="1725"/>
        <v/>
      </c>
      <c r="AF418" s="55" t="str">
        <f t="shared" si="1725"/>
        <v/>
      </c>
      <c r="AG418" s="55" t="str">
        <f t="shared" si="1725"/>
        <v/>
      </c>
      <c r="AH418" s="55" t="str">
        <f t="shared" si="1725"/>
        <v/>
      </c>
      <c r="AI418" s="55" t="str">
        <f t="shared" si="1725"/>
        <v/>
      </c>
      <c r="AJ418" s="55" t="str">
        <f t="shared" si="1725"/>
        <v/>
      </c>
      <c r="AK418" s="55" t="str">
        <f t="shared" si="1725"/>
        <v/>
      </c>
      <c r="AL418" s="55" t="str">
        <f t="shared" si="1725"/>
        <v/>
      </c>
      <c r="AM418" s="55" t="str">
        <f t="shared" si="1725"/>
        <v/>
      </c>
      <c r="AN418" s="55" t="str">
        <f t="shared" si="1725"/>
        <v/>
      </c>
      <c r="AO418" s="55" t="str">
        <f t="shared" si="1725"/>
        <v/>
      </c>
      <c r="AP418" s="55" t="str">
        <f t="shared" si="1725"/>
        <v/>
      </c>
      <c r="AQ418" s="55" t="str">
        <f t="shared" si="1725"/>
        <v/>
      </c>
      <c r="AR418" s="55" t="str">
        <f t="shared" si="1725"/>
        <v/>
      </c>
      <c r="AS418" s="55" t="str">
        <f t="shared" si="1725"/>
        <v/>
      </c>
      <c r="AT418" s="55" t="str">
        <f t="shared" si="1725"/>
        <v/>
      </c>
      <c r="AU418" s="55" t="str">
        <f t="shared" si="1725"/>
        <v/>
      </c>
      <c r="AV418" s="55" t="str">
        <f t="shared" si="1725"/>
        <v/>
      </c>
      <c r="AW418" s="55" t="str">
        <f t="shared" si="1725"/>
        <v/>
      </c>
      <c r="AX418" s="55" t="str">
        <f t="shared" si="1725"/>
        <v/>
      </c>
      <c r="AY418" s="55" t="str">
        <f t="shared" si="1725"/>
        <v/>
      </c>
      <c r="AZ418" s="55" t="str">
        <f t="shared" si="1725"/>
        <v/>
      </c>
      <c r="BA418" s="55" t="str">
        <f t="shared" si="1725"/>
        <v/>
      </c>
      <c r="BB418" s="55" t="str">
        <f t="shared" si="1725"/>
        <v/>
      </c>
      <c r="BC418" s="55" t="str">
        <f t="shared" si="1725"/>
        <v/>
      </c>
      <c r="BD418" s="55" t="str">
        <f t="shared" si="1725"/>
        <v/>
      </c>
      <c r="BE418" s="55" t="str">
        <f t="shared" si="1725"/>
        <v/>
      </c>
      <c r="BF418" s="55" t="str">
        <f t="shared" si="1725"/>
        <v/>
      </c>
      <c r="BG418" s="55" t="str">
        <f t="shared" si="1725"/>
        <v/>
      </c>
      <c r="BH418" s="55" t="str">
        <f t="shared" si="1725"/>
        <v/>
      </c>
      <c r="BI418" s="55" t="str">
        <f t="shared" si="1725"/>
        <v/>
      </c>
      <c r="BJ418" s="55" t="str">
        <f t="shared" si="1725"/>
        <v/>
      </c>
      <c r="BK418" s="55" t="str">
        <f t="shared" si="1725"/>
        <v/>
      </c>
      <c r="BL418" s="55" t="str">
        <f t="shared" si="1725"/>
        <v/>
      </c>
      <c r="BM418" s="55" t="str">
        <f t="shared" si="1725"/>
        <v/>
      </c>
      <c r="BN418" s="55" t="str">
        <f t="shared" si="1725"/>
        <v/>
      </c>
      <c r="BO418" s="55" t="str">
        <f t="shared" si="1725"/>
        <v/>
      </c>
      <c r="BP418" s="55" t="str">
        <f t="shared" si="1725"/>
        <v/>
      </c>
      <c r="BQ418" s="55" t="str">
        <f t="shared" ref="BQ418:CO418" si="1726">IFERROR(IF($Y$2="DAILY",BP418+1,""),"")</f>
        <v/>
      </c>
      <c r="BR418" s="55" t="str">
        <f t="shared" si="1726"/>
        <v/>
      </c>
      <c r="BS418" s="55" t="str">
        <f t="shared" si="1726"/>
        <v/>
      </c>
      <c r="BT418" s="55" t="str">
        <f t="shared" si="1726"/>
        <v/>
      </c>
      <c r="BU418" s="55" t="str">
        <f t="shared" si="1726"/>
        <v/>
      </c>
      <c r="BV418" s="55" t="str">
        <f t="shared" si="1726"/>
        <v/>
      </c>
      <c r="BW418" s="55" t="str">
        <f t="shared" si="1726"/>
        <v/>
      </c>
      <c r="BX418" s="55" t="str">
        <f t="shared" si="1726"/>
        <v/>
      </c>
      <c r="BY418" s="55" t="str">
        <f t="shared" si="1726"/>
        <v/>
      </c>
      <c r="BZ418" s="55" t="str">
        <f t="shared" si="1726"/>
        <v/>
      </c>
      <c r="CA418" s="55" t="str">
        <f t="shared" si="1726"/>
        <v/>
      </c>
      <c r="CB418" s="55" t="str">
        <f t="shared" si="1726"/>
        <v/>
      </c>
      <c r="CC418" s="55" t="str">
        <f t="shared" si="1726"/>
        <v/>
      </c>
      <c r="CD418" s="55" t="str">
        <f t="shared" si="1726"/>
        <v/>
      </c>
      <c r="CE418" s="55" t="str">
        <f t="shared" si="1726"/>
        <v/>
      </c>
      <c r="CF418" s="55" t="str">
        <f t="shared" si="1726"/>
        <v/>
      </c>
      <c r="CG418" s="55" t="str">
        <f t="shared" si="1726"/>
        <v/>
      </c>
      <c r="CH418" s="55" t="str">
        <f t="shared" si="1726"/>
        <v/>
      </c>
      <c r="CI418" s="55" t="str">
        <f t="shared" si="1726"/>
        <v/>
      </c>
      <c r="CJ418" s="55" t="str">
        <f t="shared" si="1726"/>
        <v/>
      </c>
      <c r="CK418" s="55" t="str">
        <f t="shared" si="1726"/>
        <v/>
      </c>
      <c r="CL418" s="55" t="str">
        <f t="shared" si="1726"/>
        <v/>
      </c>
      <c r="CM418" s="55" t="str">
        <f t="shared" si="1726"/>
        <v/>
      </c>
      <c r="CN418" s="55" t="str">
        <f t="shared" si="1726"/>
        <v/>
      </c>
      <c r="CO418" s="55" t="str">
        <f t="shared" si="1726"/>
        <v/>
      </c>
      <c r="CP418" s="56" t="str">
        <f>IFERROR(IF($Y$2="DAILY",DATE(B415,1,1)-WEEKDAY(DATE(B415,1,1))+52*7,DATE(CR418,1,1)-WEEKDAY(DATE(CR418,1,1))+52*7),"")</f>
        <v/>
      </c>
      <c r="CQ418" s="3"/>
      <c r="CR418" s="3" t="str">
        <f>B91</f>
        <v/>
      </c>
    </row>
    <row r="419" spans="1:96" ht="21" customHeight="1" x14ac:dyDescent="0.25">
      <c r="A419" s="48"/>
      <c r="B419" s="49"/>
      <c r="C419" s="58"/>
      <c r="D419" s="54" t="str">
        <f>IFERROR(IF($Y$2="DAILY",IF(AND(MONTH(DATE(B415,2,29))=2,WEEKDAY(DATE(B415,1,1))=7),DATE(B415,12,24),""),""),"")</f>
        <v/>
      </c>
      <c r="E419" s="55" t="str">
        <f>IFERROR(IF($Y$2="DAILY",IF(AND(MONTH(DATE(B415,2,29))=2,WEEKDAY(DATE(B415,1,1))=7),DATE(B415,12,25),""),""),"")</f>
        <v/>
      </c>
      <c r="F419" s="55" t="str">
        <f>IFERROR(IF($Y$2="DAILY",IF(AND(MONTH(DATE(B415,2,29))=2,WEEKDAY(DATE(B415,1,1))=7),DATE(B415,12,26),""),""),"")</f>
        <v/>
      </c>
      <c r="G419" s="55" t="str">
        <f>IFERROR(IF($Y$2="DAILY",IF(AND(MONTH(DATE(B415,2,29))=2,WEEKDAY(DATE(B415,1,1))=7),DATE(B415,12,27),""),""),"")</f>
        <v/>
      </c>
      <c r="H419" s="55" t="str">
        <f>IFERROR(IF($Y$2="DAILY",IF(AND(MONTH(DATE(B415,2,29))=2,WEEKDAY(DATE(B415,1,1))=7),DATE(B415,12,28),""),""),"")</f>
        <v/>
      </c>
      <c r="I419" s="55" t="str">
        <f>IFERROR(IF($Y$2="DAILY",IF(AND(MONTH(DATE(B415,2,29))=2,WEEKDAY(DATE(B415,1,1))=7),DATE(B415,12,29),""),""),"")</f>
        <v/>
      </c>
      <c r="J419" s="55" t="str">
        <f>IFERROR(IF($Y$2="DAILY",IF(AND(MONTH(DATE(B415,2,29))=2,WEEKDAY(DATE(B415,1,1))=7),DATE(B415,12,30),""),""),"")</f>
        <v/>
      </c>
      <c r="K419" s="55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  <c r="BT419" s="62"/>
      <c r="BU419" s="62"/>
      <c r="BV419" s="62"/>
      <c r="BW419" s="62"/>
      <c r="BX419" s="62"/>
      <c r="BY419" s="62"/>
      <c r="BZ419" s="62"/>
      <c r="CA419" s="62"/>
      <c r="CB419" s="62"/>
      <c r="CC419" s="62"/>
      <c r="CD419" s="62"/>
      <c r="CE419" s="62"/>
      <c r="CF419" s="62"/>
      <c r="CG419" s="62"/>
      <c r="CH419" s="62"/>
      <c r="CI419" s="62"/>
      <c r="CJ419" s="62"/>
      <c r="CK419" s="62"/>
      <c r="CL419" s="62"/>
      <c r="CM419" s="62"/>
      <c r="CN419" s="62"/>
      <c r="CO419" s="62"/>
      <c r="CP419" s="56"/>
      <c r="CQ419" s="3"/>
      <c r="CR419" s="3" t="str">
        <f>B91</f>
        <v/>
      </c>
    </row>
    <row r="420" spans="1:96" ht="21" customHeight="1" x14ac:dyDescent="0.25">
      <c r="A420" s="48" t="str">
        <f>IFERROR(IF($Y$2="DAILY","81-82",""),"")</f>
        <v>81-82</v>
      </c>
      <c r="B420" s="49" t="str">
        <f>IFERROR(IF($Y$2="DAILY",$B$10+82,""),"")</f>
        <v/>
      </c>
      <c r="C420" s="57">
        <f t="shared" ref="C420" si="1727">IF($Y$2="DAILY",1,"")</f>
        <v>1</v>
      </c>
      <c r="D420" s="54" t="str">
        <f>IFERROR(IF($Y$2="DAILY",DATE(B420,1,1)-WEEKDAY(DATE(B420,1,1),1)+1,""),"")</f>
        <v/>
      </c>
      <c r="E420" s="55" t="str">
        <f>IFERROR(IF($Y$2="DAILY",DATE(B420,1,1)-WEEKDAY(DATE(B420,1,1),1)+2,""),"")</f>
        <v/>
      </c>
      <c r="F420" s="55" t="str">
        <f>IFERROR(IF($Y$2="DAILY",DATE(B420,1,1)-WEEKDAY(DATE(B420,1,1),1)+3,""),"")</f>
        <v/>
      </c>
      <c r="G420" s="55" t="str">
        <f>IFERROR(IF($Y$2="DAILY",DATE(B420,1,1)-WEEKDAY(DATE(B420,1,1),1)+4,""),"")</f>
        <v/>
      </c>
      <c r="H420" s="55" t="str">
        <f>IFERROR(IF($Y$2="DAILY",DATE(B420,1,1)-WEEKDAY(DATE(B420,1,1),1)+5,""),"")</f>
        <v/>
      </c>
      <c r="I420" s="55" t="str">
        <f>IFERROR(IF($Y$2="DAILY",DATE(B420,1,1)-WEEKDAY(DATE(B420,1,1),1)+6,""),"")</f>
        <v/>
      </c>
      <c r="J420" s="55" t="str">
        <f>IFERROR(IF($Y$2="DAILY",DATE(B420,1,1)-WEEKDAY(DATE(B420,1,1),1)+7,""),"")</f>
        <v/>
      </c>
      <c r="K420" s="55" t="str">
        <f t="shared" ref="K420:BV420" si="1728">IFERROR(IF($Y$2="DAILY",J420+1,""),"")</f>
        <v/>
      </c>
      <c r="L420" s="55" t="str">
        <f t="shared" si="1728"/>
        <v/>
      </c>
      <c r="M420" s="55" t="str">
        <f t="shared" si="1728"/>
        <v/>
      </c>
      <c r="N420" s="55" t="str">
        <f t="shared" si="1728"/>
        <v/>
      </c>
      <c r="O420" s="55" t="str">
        <f t="shared" si="1728"/>
        <v/>
      </c>
      <c r="P420" s="55" t="str">
        <f t="shared" si="1728"/>
        <v/>
      </c>
      <c r="Q420" s="55" t="str">
        <f t="shared" si="1728"/>
        <v/>
      </c>
      <c r="R420" s="55" t="str">
        <f t="shared" si="1728"/>
        <v/>
      </c>
      <c r="S420" s="55" t="str">
        <f t="shared" si="1728"/>
        <v/>
      </c>
      <c r="T420" s="55" t="str">
        <f t="shared" si="1728"/>
        <v/>
      </c>
      <c r="U420" s="55" t="str">
        <f t="shared" si="1728"/>
        <v/>
      </c>
      <c r="V420" s="55" t="str">
        <f t="shared" si="1728"/>
        <v/>
      </c>
      <c r="W420" s="55" t="str">
        <f t="shared" si="1728"/>
        <v/>
      </c>
      <c r="X420" s="55" t="str">
        <f t="shared" si="1728"/>
        <v/>
      </c>
      <c r="Y420" s="55" t="str">
        <f t="shared" si="1728"/>
        <v/>
      </c>
      <c r="Z420" s="55" t="str">
        <f t="shared" si="1728"/>
        <v/>
      </c>
      <c r="AA420" s="55" t="str">
        <f t="shared" si="1728"/>
        <v/>
      </c>
      <c r="AB420" s="55" t="str">
        <f t="shared" si="1728"/>
        <v/>
      </c>
      <c r="AC420" s="55" t="str">
        <f t="shared" si="1728"/>
        <v/>
      </c>
      <c r="AD420" s="55" t="str">
        <f t="shared" si="1728"/>
        <v/>
      </c>
      <c r="AE420" s="55" t="str">
        <f t="shared" si="1728"/>
        <v/>
      </c>
      <c r="AF420" s="55" t="str">
        <f t="shared" si="1728"/>
        <v/>
      </c>
      <c r="AG420" s="55" t="str">
        <f t="shared" si="1728"/>
        <v/>
      </c>
      <c r="AH420" s="55" t="str">
        <f t="shared" si="1728"/>
        <v/>
      </c>
      <c r="AI420" s="55" t="str">
        <f t="shared" si="1728"/>
        <v/>
      </c>
      <c r="AJ420" s="55" t="str">
        <f t="shared" si="1728"/>
        <v/>
      </c>
      <c r="AK420" s="55" t="str">
        <f t="shared" si="1728"/>
        <v/>
      </c>
      <c r="AL420" s="55" t="str">
        <f t="shared" si="1728"/>
        <v/>
      </c>
      <c r="AM420" s="55" t="str">
        <f t="shared" si="1728"/>
        <v/>
      </c>
      <c r="AN420" s="55" t="str">
        <f t="shared" si="1728"/>
        <v/>
      </c>
      <c r="AO420" s="55" t="str">
        <f t="shared" si="1728"/>
        <v/>
      </c>
      <c r="AP420" s="55" t="str">
        <f t="shared" si="1728"/>
        <v/>
      </c>
      <c r="AQ420" s="55" t="str">
        <f t="shared" si="1728"/>
        <v/>
      </c>
      <c r="AR420" s="55" t="str">
        <f t="shared" si="1728"/>
        <v/>
      </c>
      <c r="AS420" s="55" t="str">
        <f t="shared" si="1728"/>
        <v/>
      </c>
      <c r="AT420" s="55" t="str">
        <f t="shared" si="1728"/>
        <v/>
      </c>
      <c r="AU420" s="55" t="str">
        <f t="shared" si="1728"/>
        <v/>
      </c>
      <c r="AV420" s="55" t="str">
        <f t="shared" si="1728"/>
        <v/>
      </c>
      <c r="AW420" s="55" t="str">
        <f t="shared" si="1728"/>
        <v/>
      </c>
      <c r="AX420" s="55" t="str">
        <f t="shared" si="1728"/>
        <v/>
      </c>
      <c r="AY420" s="55" t="str">
        <f t="shared" si="1728"/>
        <v/>
      </c>
      <c r="AZ420" s="55" t="str">
        <f t="shared" si="1728"/>
        <v/>
      </c>
      <c r="BA420" s="55" t="str">
        <f t="shared" si="1728"/>
        <v/>
      </c>
      <c r="BB420" s="55" t="str">
        <f t="shared" si="1728"/>
        <v/>
      </c>
      <c r="BC420" s="55" t="str">
        <f t="shared" si="1728"/>
        <v/>
      </c>
      <c r="BD420" s="55" t="str">
        <f t="shared" si="1728"/>
        <v/>
      </c>
      <c r="BE420" s="55" t="str">
        <f t="shared" si="1728"/>
        <v/>
      </c>
      <c r="BF420" s="55" t="str">
        <f t="shared" si="1728"/>
        <v/>
      </c>
      <c r="BG420" s="55" t="str">
        <f t="shared" si="1728"/>
        <v/>
      </c>
      <c r="BH420" s="55" t="str">
        <f t="shared" si="1728"/>
        <v/>
      </c>
      <c r="BI420" s="55" t="str">
        <f t="shared" si="1728"/>
        <v/>
      </c>
      <c r="BJ420" s="55" t="str">
        <f t="shared" si="1728"/>
        <v/>
      </c>
      <c r="BK420" s="55" t="str">
        <f t="shared" si="1728"/>
        <v/>
      </c>
      <c r="BL420" s="55" t="str">
        <f t="shared" si="1728"/>
        <v/>
      </c>
      <c r="BM420" s="55" t="str">
        <f t="shared" si="1728"/>
        <v/>
      </c>
      <c r="BN420" s="55" t="str">
        <f t="shared" si="1728"/>
        <v/>
      </c>
      <c r="BO420" s="55" t="str">
        <f t="shared" si="1728"/>
        <v/>
      </c>
      <c r="BP420" s="55" t="str">
        <f t="shared" si="1728"/>
        <v/>
      </c>
      <c r="BQ420" s="55" t="str">
        <f t="shared" si="1728"/>
        <v/>
      </c>
      <c r="BR420" s="55" t="str">
        <f t="shared" si="1728"/>
        <v/>
      </c>
      <c r="BS420" s="55" t="str">
        <f t="shared" si="1728"/>
        <v/>
      </c>
      <c r="BT420" s="55" t="str">
        <f t="shared" si="1728"/>
        <v/>
      </c>
      <c r="BU420" s="55" t="str">
        <f t="shared" si="1728"/>
        <v/>
      </c>
      <c r="BV420" s="55" t="str">
        <f t="shared" si="1728"/>
        <v/>
      </c>
      <c r="BW420" s="55" t="str">
        <f t="shared" ref="BW420:CO420" si="1729">IFERROR(IF($Y$2="DAILY",BV420+1,""),"")</f>
        <v/>
      </c>
      <c r="BX420" s="55" t="str">
        <f t="shared" si="1729"/>
        <v/>
      </c>
      <c r="BY420" s="55" t="str">
        <f t="shared" si="1729"/>
        <v/>
      </c>
      <c r="BZ420" s="55" t="str">
        <f t="shared" si="1729"/>
        <v/>
      </c>
      <c r="CA420" s="55" t="str">
        <f t="shared" si="1729"/>
        <v/>
      </c>
      <c r="CB420" s="55" t="str">
        <f t="shared" si="1729"/>
        <v/>
      </c>
      <c r="CC420" s="55" t="str">
        <f t="shared" si="1729"/>
        <v/>
      </c>
      <c r="CD420" s="55" t="str">
        <f t="shared" si="1729"/>
        <v/>
      </c>
      <c r="CE420" s="55" t="str">
        <f t="shared" si="1729"/>
        <v/>
      </c>
      <c r="CF420" s="55" t="str">
        <f t="shared" si="1729"/>
        <v/>
      </c>
      <c r="CG420" s="55" t="str">
        <f t="shared" si="1729"/>
        <v/>
      </c>
      <c r="CH420" s="55" t="str">
        <f t="shared" si="1729"/>
        <v/>
      </c>
      <c r="CI420" s="55" t="str">
        <f t="shared" si="1729"/>
        <v/>
      </c>
      <c r="CJ420" s="55" t="str">
        <f t="shared" si="1729"/>
        <v/>
      </c>
      <c r="CK420" s="55" t="str">
        <f t="shared" si="1729"/>
        <v/>
      </c>
      <c r="CL420" s="55" t="str">
        <f t="shared" si="1729"/>
        <v/>
      </c>
      <c r="CM420" s="55" t="str">
        <f t="shared" si="1729"/>
        <v/>
      </c>
      <c r="CN420" s="55" t="str">
        <f t="shared" si="1729"/>
        <v/>
      </c>
      <c r="CO420" s="55" t="str">
        <f t="shared" si="1729"/>
        <v/>
      </c>
      <c r="CP420" s="56" t="str">
        <f>IFERROR(IF($Y$2="DAILY",DATE(B420,1,1)-WEEKDAY(DATE(B420,1,1))+13*7,DATE(CR420,1,1)-WEEKDAY(DATE(CR420,1,1))+13*7),"")</f>
        <v/>
      </c>
      <c r="CQ420" s="3"/>
      <c r="CR420" s="3" t="str">
        <f>B92</f>
        <v/>
      </c>
    </row>
    <row r="421" spans="1:96" ht="21" customHeight="1" x14ac:dyDescent="0.25">
      <c r="A421" s="48"/>
      <c r="B421" s="61"/>
      <c r="C421" s="57">
        <f t="shared" ref="C421" si="1730">IF($Y$2="DAILY",2,"")</f>
        <v>2</v>
      </c>
      <c r="D421" s="54" t="str">
        <f t="shared" ref="D421:D423" si="1731">IFERROR(IF($Y$2="DAILY",CP420+1,""),"")</f>
        <v/>
      </c>
      <c r="E421" s="55" t="str">
        <f t="shared" ref="E421:BP421" si="1732">IFERROR(IF($Y$2="DAILY",D421+1,""),"")</f>
        <v/>
      </c>
      <c r="F421" s="55" t="str">
        <f t="shared" si="1732"/>
        <v/>
      </c>
      <c r="G421" s="55" t="str">
        <f t="shared" si="1732"/>
        <v/>
      </c>
      <c r="H421" s="55" t="str">
        <f t="shared" si="1732"/>
        <v/>
      </c>
      <c r="I421" s="55" t="str">
        <f t="shared" si="1732"/>
        <v/>
      </c>
      <c r="J421" s="55" t="str">
        <f t="shared" si="1732"/>
        <v/>
      </c>
      <c r="K421" s="55" t="str">
        <f t="shared" si="1732"/>
        <v/>
      </c>
      <c r="L421" s="55" t="str">
        <f t="shared" si="1732"/>
        <v/>
      </c>
      <c r="M421" s="55" t="str">
        <f t="shared" si="1732"/>
        <v/>
      </c>
      <c r="N421" s="55" t="str">
        <f t="shared" si="1732"/>
        <v/>
      </c>
      <c r="O421" s="55" t="str">
        <f t="shared" si="1732"/>
        <v/>
      </c>
      <c r="P421" s="55" t="str">
        <f t="shared" si="1732"/>
        <v/>
      </c>
      <c r="Q421" s="55" t="str">
        <f t="shared" si="1732"/>
        <v/>
      </c>
      <c r="R421" s="55" t="str">
        <f t="shared" si="1732"/>
        <v/>
      </c>
      <c r="S421" s="55" t="str">
        <f t="shared" si="1732"/>
        <v/>
      </c>
      <c r="T421" s="55" t="str">
        <f t="shared" si="1732"/>
        <v/>
      </c>
      <c r="U421" s="55" t="str">
        <f t="shared" si="1732"/>
        <v/>
      </c>
      <c r="V421" s="55" t="str">
        <f t="shared" si="1732"/>
        <v/>
      </c>
      <c r="W421" s="55" t="str">
        <f t="shared" si="1732"/>
        <v/>
      </c>
      <c r="X421" s="55" t="str">
        <f t="shared" si="1732"/>
        <v/>
      </c>
      <c r="Y421" s="55" t="str">
        <f t="shared" si="1732"/>
        <v/>
      </c>
      <c r="Z421" s="55" t="str">
        <f t="shared" si="1732"/>
        <v/>
      </c>
      <c r="AA421" s="55" t="str">
        <f t="shared" si="1732"/>
        <v/>
      </c>
      <c r="AB421" s="55" t="str">
        <f t="shared" si="1732"/>
        <v/>
      </c>
      <c r="AC421" s="55" t="str">
        <f t="shared" si="1732"/>
        <v/>
      </c>
      <c r="AD421" s="55" t="str">
        <f t="shared" si="1732"/>
        <v/>
      </c>
      <c r="AE421" s="55" t="str">
        <f t="shared" si="1732"/>
        <v/>
      </c>
      <c r="AF421" s="55" t="str">
        <f t="shared" si="1732"/>
        <v/>
      </c>
      <c r="AG421" s="55" t="str">
        <f t="shared" si="1732"/>
        <v/>
      </c>
      <c r="AH421" s="55" t="str">
        <f t="shared" si="1732"/>
        <v/>
      </c>
      <c r="AI421" s="55" t="str">
        <f t="shared" si="1732"/>
        <v/>
      </c>
      <c r="AJ421" s="55" t="str">
        <f t="shared" si="1732"/>
        <v/>
      </c>
      <c r="AK421" s="55" t="str">
        <f t="shared" si="1732"/>
        <v/>
      </c>
      <c r="AL421" s="55" t="str">
        <f t="shared" si="1732"/>
        <v/>
      </c>
      <c r="AM421" s="55" t="str">
        <f t="shared" si="1732"/>
        <v/>
      </c>
      <c r="AN421" s="55" t="str">
        <f t="shared" si="1732"/>
        <v/>
      </c>
      <c r="AO421" s="55" t="str">
        <f t="shared" si="1732"/>
        <v/>
      </c>
      <c r="AP421" s="55" t="str">
        <f t="shared" si="1732"/>
        <v/>
      </c>
      <c r="AQ421" s="55" t="str">
        <f t="shared" si="1732"/>
        <v/>
      </c>
      <c r="AR421" s="55" t="str">
        <f t="shared" si="1732"/>
        <v/>
      </c>
      <c r="AS421" s="55" t="str">
        <f t="shared" si="1732"/>
        <v/>
      </c>
      <c r="AT421" s="55" t="str">
        <f t="shared" si="1732"/>
        <v/>
      </c>
      <c r="AU421" s="55" t="str">
        <f t="shared" si="1732"/>
        <v/>
      </c>
      <c r="AV421" s="55" t="str">
        <f t="shared" si="1732"/>
        <v/>
      </c>
      <c r="AW421" s="55" t="str">
        <f t="shared" si="1732"/>
        <v/>
      </c>
      <c r="AX421" s="55" t="str">
        <f t="shared" si="1732"/>
        <v/>
      </c>
      <c r="AY421" s="55" t="str">
        <f t="shared" si="1732"/>
        <v/>
      </c>
      <c r="AZ421" s="55" t="str">
        <f t="shared" si="1732"/>
        <v/>
      </c>
      <c r="BA421" s="55" t="str">
        <f t="shared" si="1732"/>
        <v/>
      </c>
      <c r="BB421" s="55" t="str">
        <f t="shared" si="1732"/>
        <v/>
      </c>
      <c r="BC421" s="55" t="str">
        <f t="shared" si="1732"/>
        <v/>
      </c>
      <c r="BD421" s="55" t="str">
        <f t="shared" si="1732"/>
        <v/>
      </c>
      <c r="BE421" s="55" t="str">
        <f t="shared" si="1732"/>
        <v/>
      </c>
      <c r="BF421" s="55" t="str">
        <f t="shared" si="1732"/>
        <v/>
      </c>
      <c r="BG421" s="55" t="str">
        <f t="shared" si="1732"/>
        <v/>
      </c>
      <c r="BH421" s="55" t="str">
        <f t="shared" si="1732"/>
        <v/>
      </c>
      <c r="BI421" s="55" t="str">
        <f t="shared" si="1732"/>
        <v/>
      </c>
      <c r="BJ421" s="55" t="str">
        <f t="shared" si="1732"/>
        <v/>
      </c>
      <c r="BK421" s="55" t="str">
        <f t="shared" si="1732"/>
        <v/>
      </c>
      <c r="BL421" s="55" t="str">
        <f t="shared" si="1732"/>
        <v/>
      </c>
      <c r="BM421" s="55" t="str">
        <f t="shared" si="1732"/>
        <v/>
      </c>
      <c r="BN421" s="55" t="str">
        <f t="shared" si="1732"/>
        <v/>
      </c>
      <c r="BO421" s="55" t="str">
        <f t="shared" si="1732"/>
        <v/>
      </c>
      <c r="BP421" s="55" t="str">
        <f t="shared" si="1732"/>
        <v/>
      </c>
      <c r="BQ421" s="55" t="str">
        <f t="shared" ref="BQ421:CO421" si="1733">IFERROR(IF($Y$2="DAILY",BP421+1,""),"")</f>
        <v/>
      </c>
      <c r="BR421" s="55" t="str">
        <f t="shared" si="1733"/>
        <v/>
      </c>
      <c r="BS421" s="55" t="str">
        <f t="shared" si="1733"/>
        <v/>
      </c>
      <c r="BT421" s="55" t="str">
        <f t="shared" si="1733"/>
        <v/>
      </c>
      <c r="BU421" s="55" t="str">
        <f t="shared" si="1733"/>
        <v/>
      </c>
      <c r="BV421" s="55" t="str">
        <f t="shared" si="1733"/>
        <v/>
      </c>
      <c r="BW421" s="55" t="str">
        <f t="shared" si="1733"/>
        <v/>
      </c>
      <c r="BX421" s="55" t="str">
        <f t="shared" si="1733"/>
        <v/>
      </c>
      <c r="BY421" s="55" t="str">
        <f t="shared" si="1733"/>
        <v/>
      </c>
      <c r="BZ421" s="55" t="str">
        <f t="shared" si="1733"/>
        <v/>
      </c>
      <c r="CA421" s="55" t="str">
        <f t="shared" si="1733"/>
        <v/>
      </c>
      <c r="CB421" s="55" t="str">
        <f t="shared" si="1733"/>
        <v/>
      </c>
      <c r="CC421" s="55" t="str">
        <f t="shared" si="1733"/>
        <v/>
      </c>
      <c r="CD421" s="55" t="str">
        <f t="shared" si="1733"/>
        <v/>
      </c>
      <c r="CE421" s="55" t="str">
        <f t="shared" si="1733"/>
        <v/>
      </c>
      <c r="CF421" s="55" t="str">
        <f t="shared" si="1733"/>
        <v/>
      </c>
      <c r="CG421" s="55" t="str">
        <f t="shared" si="1733"/>
        <v/>
      </c>
      <c r="CH421" s="55" t="str">
        <f t="shared" si="1733"/>
        <v/>
      </c>
      <c r="CI421" s="55" t="str">
        <f t="shared" si="1733"/>
        <v/>
      </c>
      <c r="CJ421" s="55" t="str">
        <f t="shared" si="1733"/>
        <v/>
      </c>
      <c r="CK421" s="55" t="str">
        <f t="shared" si="1733"/>
        <v/>
      </c>
      <c r="CL421" s="55" t="str">
        <f t="shared" si="1733"/>
        <v/>
      </c>
      <c r="CM421" s="55" t="str">
        <f t="shared" si="1733"/>
        <v/>
      </c>
      <c r="CN421" s="55" t="str">
        <f t="shared" si="1733"/>
        <v/>
      </c>
      <c r="CO421" s="55" t="str">
        <f t="shared" si="1733"/>
        <v/>
      </c>
      <c r="CP421" s="56" t="str">
        <f>IFERROR(IF($Y$2="DAILY",DATE(B420,1,1)-WEEKDAY(DATE(B420,1,1))+26*7,DATE(CR421,1,1)-WEEKDAY(DATE(CR421,1,1))+26*7),"")</f>
        <v/>
      </c>
      <c r="CQ421" s="3"/>
      <c r="CR421" s="3" t="str">
        <f>B92</f>
        <v/>
      </c>
    </row>
    <row r="422" spans="1:96" ht="21" customHeight="1" x14ac:dyDescent="0.25">
      <c r="A422" s="48"/>
      <c r="B422" s="49"/>
      <c r="C422" s="57">
        <f t="shared" ref="C422" si="1734">IF($Y$2="DAILY",3,"")</f>
        <v>3</v>
      </c>
      <c r="D422" s="54" t="str">
        <f t="shared" si="1731"/>
        <v/>
      </c>
      <c r="E422" s="55" t="str">
        <f t="shared" ref="E422:BP422" si="1735">IFERROR(IF($Y$2="DAILY",D422+1,""),"")</f>
        <v/>
      </c>
      <c r="F422" s="55" t="str">
        <f t="shared" si="1735"/>
        <v/>
      </c>
      <c r="G422" s="55" t="str">
        <f t="shared" si="1735"/>
        <v/>
      </c>
      <c r="H422" s="55" t="str">
        <f t="shared" si="1735"/>
        <v/>
      </c>
      <c r="I422" s="55" t="str">
        <f t="shared" si="1735"/>
        <v/>
      </c>
      <c r="J422" s="55" t="str">
        <f t="shared" si="1735"/>
        <v/>
      </c>
      <c r="K422" s="55" t="str">
        <f t="shared" si="1735"/>
        <v/>
      </c>
      <c r="L422" s="55" t="str">
        <f t="shared" si="1735"/>
        <v/>
      </c>
      <c r="M422" s="55" t="str">
        <f t="shared" si="1735"/>
        <v/>
      </c>
      <c r="N422" s="55" t="str">
        <f t="shared" si="1735"/>
        <v/>
      </c>
      <c r="O422" s="55" t="str">
        <f t="shared" si="1735"/>
        <v/>
      </c>
      <c r="P422" s="55" t="str">
        <f t="shared" si="1735"/>
        <v/>
      </c>
      <c r="Q422" s="55" t="str">
        <f t="shared" si="1735"/>
        <v/>
      </c>
      <c r="R422" s="55" t="str">
        <f t="shared" si="1735"/>
        <v/>
      </c>
      <c r="S422" s="55" t="str">
        <f t="shared" si="1735"/>
        <v/>
      </c>
      <c r="T422" s="55" t="str">
        <f t="shared" si="1735"/>
        <v/>
      </c>
      <c r="U422" s="55" t="str">
        <f t="shared" si="1735"/>
        <v/>
      </c>
      <c r="V422" s="55" t="str">
        <f t="shared" si="1735"/>
        <v/>
      </c>
      <c r="W422" s="55" t="str">
        <f t="shared" si="1735"/>
        <v/>
      </c>
      <c r="X422" s="55" t="str">
        <f t="shared" si="1735"/>
        <v/>
      </c>
      <c r="Y422" s="55" t="str">
        <f t="shared" si="1735"/>
        <v/>
      </c>
      <c r="Z422" s="55" t="str">
        <f t="shared" si="1735"/>
        <v/>
      </c>
      <c r="AA422" s="55" t="str">
        <f t="shared" si="1735"/>
        <v/>
      </c>
      <c r="AB422" s="55" t="str">
        <f t="shared" si="1735"/>
        <v/>
      </c>
      <c r="AC422" s="55" t="str">
        <f t="shared" si="1735"/>
        <v/>
      </c>
      <c r="AD422" s="55" t="str">
        <f t="shared" si="1735"/>
        <v/>
      </c>
      <c r="AE422" s="55" t="str">
        <f t="shared" si="1735"/>
        <v/>
      </c>
      <c r="AF422" s="55" t="str">
        <f t="shared" si="1735"/>
        <v/>
      </c>
      <c r="AG422" s="55" t="str">
        <f t="shared" si="1735"/>
        <v/>
      </c>
      <c r="AH422" s="55" t="str">
        <f t="shared" si="1735"/>
        <v/>
      </c>
      <c r="AI422" s="55" t="str">
        <f t="shared" si="1735"/>
        <v/>
      </c>
      <c r="AJ422" s="55" t="str">
        <f t="shared" si="1735"/>
        <v/>
      </c>
      <c r="AK422" s="55" t="str">
        <f t="shared" si="1735"/>
        <v/>
      </c>
      <c r="AL422" s="55" t="str">
        <f t="shared" si="1735"/>
        <v/>
      </c>
      <c r="AM422" s="55" t="str">
        <f t="shared" si="1735"/>
        <v/>
      </c>
      <c r="AN422" s="55" t="str">
        <f t="shared" si="1735"/>
        <v/>
      </c>
      <c r="AO422" s="55" t="str">
        <f t="shared" si="1735"/>
        <v/>
      </c>
      <c r="AP422" s="55" t="str">
        <f t="shared" si="1735"/>
        <v/>
      </c>
      <c r="AQ422" s="55" t="str">
        <f t="shared" si="1735"/>
        <v/>
      </c>
      <c r="AR422" s="55" t="str">
        <f t="shared" si="1735"/>
        <v/>
      </c>
      <c r="AS422" s="55" t="str">
        <f t="shared" si="1735"/>
        <v/>
      </c>
      <c r="AT422" s="55" t="str">
        <f t="shared" si="1735"/>
        <v/>
      </c>
      <c r="AU422" s="55" t="str">
        <f t="shared" si="1735"/>
        <v/>
      </c>
      <c r="AV422" s="55" t="str">
        <f t="shared" si="1735"/>
        <v/>
      </c>
      <c r="AW422" s="55" t="str">
        <f t="shared" si="1735"/>
        <v/>
      </c>
      <c r="AX422" s="55" t="str">
        <f t="shared" si="1735"/>
        <v/>
      </c>
      <c r="AY422" s="55" t="str">
        <f t="shared" si="1735"/>
        <v/>
      </c>
      <c r="AZ422" s="55" t="str">
        <f t="shared" si="1735"/>
        <v/>
      </c>
      <c r="BA422" s="55" t="str">
        <f t="shared" si="1735"/>
        <v/>
      </c>
      <c r="BB422" s="55" t="str">
        <f t="shared" si="1735"/>
        <v/>
      </c>
      <c r="BC422" s="55" t="str">
        <f t="shared" si="1735"/>
        <v/>
      </c>
      <c r="BD422" s="55" t="str">
        <f t="shared" si="1735"/>
        <v/>
      </c>
      <c r="BE422" s="55" t="str">
        <f t="shared" si="1735"/>
        <v/>
      </c>
      <c r="BF422" s="55" t="str">
        <f t="shared" si="1735"/>
        <v/>
      </c>
      <c r="BG422" s="55" t="str">
        <f t="shared" si="1735"/>
        <v/>
      </c>
      <c r="BH422" s="55" t="str">
        <f t="shared" si="1735"/>
        <v/>
      </c>
      <c r="BI422" s="55" t="str">
        <f t="shared" si="1735"/>
        <v/>
      </c>
      <c r="BJ422" s="55" t="str">
        <f t="shared" si="1735"/>
        <v/>
      </c>
      <c r="BK422" s="55" t="str">
        <f t="shared" si="1735"/>
        <v/>
      </c>
      <c r="BL422" s="55" t="str">
        <f t="shared" si="1735"/>
        <v/>
      </c>
      <c r="BM422" s="55" t="str">
        <f t="shared" si="1735"/>
        <v/>
      </c>
      <c r="BN422" s="55" t="str">
        <f t="shared" si="1735"/>
        <v/>
      </c>
      <c r="BO422" s="55" t="str">
        <f t="shared" si="1735"/>
        <v/>
      </c>
      <c r="BP422" s="55" t="str">
        <f t="shared" si="1735"/>
        <v/>
      </c>
      <c r="BQ422" s="55" t="str">
        <f t="shared" ref="BQ422:CO422" si="1736">IFERROR(IF($Y$2="DAILY",BP422+1,""),"")</f>
        <v/>
      </c>
      <c r="BR422" s="55" t="str">
        <f t="shared" si="1736"/>
        <v/>
      </c>
      <c r="BS422" s="55" t="str">
        <f t="shared" si="1736"/>
        <v/>
      </c>
      <c r="BT422" s="55" t="str">
        <f t="shared" si="1736"/>
        <v/>
      </c>
      <c r="BU422" s="55" t="str">
        <f t="shared" si="1736"/>
        <v/>
      </c>
      <c r="BV422" s="55" t="str">
        <f t="shared" si="1736"/>
        <v/>
      </c>
      <c r="BW422" s="55" t="str">
        <f t="shared" si="1736"/>
        <v/>
      </c>
      <c r="BX422" s="55" t="str">
        <f t="shared" si="1736"/>
        <v/>
      </c>
      <c r="BY422" s="55" t="str">
        <f t="shared" si="1736"/>
        <v/>
      </c>
      <c r="BZ422" s="55" t="str">
        <f t="shared" si="1736"/>
        <v/>
      </c>
      <c r="CA422" s="55" t="str">
        <f t="shared" si="1736"/>
        <v/>
      </c>
      <c r="CB422" s="55" t="str">
        <f t="shared" si="1736"/>
        <v/>
      </c>
      <c r="CC422" s="55" t="str">
        <f t="shared" si="1736"/>
        <v/>
      </c>
      <c r="CD422" s="55" t="str">
        <f t="shared" si="1736"/>
        <v/>
      </c>
      <c r="CE422" s="55" t="str">
        <f t="shared" si="1736"/>
        <v/>
      </c>
      <c r="CF422" s="55" t="str">
        <f t="shared" si="1736"/>
        <v/>
      </c>
      <c r="CG422" s="55" t="str">
        <f t="shared" si="1736"/>
        <v/>
      </c>
      <c r="CH422" s="55" t="str">
        <f t="shared" si="1736"/>
        <v/>
      </c>
      <c r="CI422" s="55" t="str">
        <f t="shared" si="1736"/>
        <v/>
      </c>
      <c r="CJ422" s="55" t="str">
        <f t="shared" si="1736"/>
        <v/>
      </c>
      <c r="CK422" s="55" t="str">
        <f t="shared" si="1736"/>
        <v/>
      </c>
      <c r="CL422" s="55" t="str">
        <f t="shared" si="1736"/>
        <v/>
      </c>
      <c r="CM422" s="55" t="str">
        <f t="shared" si="1736"/>
        <v/>
      </c>
      <c r="CN422" s="55" t="str">
        <f t="shared" si="1736"/>
        <v/>
      </c>
      <c r="CO422" s="55" t="str">
        <f t="shared" si="1736"/>
        <v/>
      </c>
      <c r="CP422" s="56" t="str">
        <f>IFERROR(IF($Y$2="DAILY",DATE(B420,1,1)-WEEKDAY(DATE(B420,1,1))+39*7,DATE(CR422,1,1)-WEEKDAY(DATE(CR422,1,1))+39*7),"")</f>
        <v/>
      </c>
      <c r="CQ422" s="3"/>
      <c r="CR422" s="3" t="str">
        <f>B92</f>
        <v/>
      </c>
    </row>
    <row r="423" spans="1:96" ht="21" customHeight="1" x14ac:dyDescent="0.25">
      <c r="A423" s="48"/>
      <c r="B423" s="49"/>
      <c r="C423" s="57">
        <f t="shared" ref="C423" si="1737">IF($Y$2="DAILY",4,"")</f>
        <v>4</v>
      </c>
      <c r="D423" s="54" t="str">
        <f t="shared" si="1731"/>
        <v/>
      </c>
      <c r="E423" s="55" t="str">
        <f t="shared" ref="E423:BP423" si="1738">IFERROR(IF($Y$2="DAILY",D423+1,""),"")</f>
        <v/>
      </c>
      <c r="F423" s="55" t="str">
        <f t="shared" si="1738"/>
        <v/>
      </c>
      <c r="G423" s="55" t="str">
        <f t="shared" si="1738"/>
        <v/>
      </c>
      <c r="H423" s="55" t="str">
        <f t="shared" si="1738"/>
        <v/>
      </c>
      <c r="I423" s="55" t="str">
        <f t="shared" si="1738"/>
        <v/>
      </c>
      <c r="J423" s="55" t="str">
        <f t="shared" si="1738"/>
        <v/>
      </c>
      <c r="K423" s="55" t="str">
        <f t="shared" si="1738"/>
        <v/>
      </c>
      <c r="L423" s="55" t="str">
        <f t="shared" si="1738"/>
        <v/>
      </c>
      <c r="M423" s="55" t="str">
        <f t="shared" si="1738"/>
        <v/>
      </c>
      <c r="N423" s="55" t="str">
        <f t="shared" si="1738"/>
        <v/>
      </c>
      <c r="O423" s="55" t="str">
        <f t="shared" si="1738"/>
        <v/>
      </c>
      <c r="P423" s="55" t="str">
        <f t="shared" si="1738"/>
        <v/>
      </c>
      <c r="Q423" s="55" t="str">
        <f t="shared" si="1738"/>
        <v/>
      </c>
      <c r="R423" s="55" t="str">
        <f t="shared" si="1738"/>
        <v/>
      </c>
      <c r="S423" s="55" t="str">
        <f t="shared" si="1738"/>
        <v/>
      </c>
      <c r="T423" s="55" t="str">
        <f t="shared" si="1738"/>
        <v/>
      </c>
      <c r="U423" s="55" t="str">
        <f t="shared" si="1738"/>
        <v/>
      </c>
      <c r="V423" s="55" t="str">
        <f t="shared" si="1738"/>
        <v/>
      </c>
      <c r="W423" s="55" t="str">
        <f t="shared" si="1738"/>
        <v/>
      </c>
      <c r="X423" s="55" t="str">
        <f t="shared" si="1738"/>
        <v/>
      </c>
      <c r="Y423" s="55" t="str">
        <f t="shared" si="1738"/>
        <v/>
      </c>
      <c r="Z423" s="55" t="str">
        <f t="shared" si="1738"/>
        <v/>
      </c>
      <c r="AA423" s="55" t="str">
        <f t="shared" si="1738"/>
        <v/>
      </c>
      <c r="AB423" s="55" t="str">
        <f t="shared" si="1738"/>
        <v/>
      </c>
      <c r="AC423" s="55" t="str">
        <f t="shared" si="1738"/>
        <v/>
      </c>
      <c r="AD423" s="55" t="str">
        <f t="shared" si="1738"/>
        <v/>
      </c>
      <c r="AE423" s="55" t="str">
        <f t="shared" si="1738"/>
        <v/>
      </c>
      <c r="AF423" s="55" t="str">
        <f t="shared" si="1738"/>
        <v/>
      </c>
      <c r="AG423" s="55" t="str">
        <f t="shared" si="1738"/>
        <v/>
      </c>
      <c r="AH423" s="55" t="str">
        <f t="shared" si="1738"/>
        <v/>
      </c>
      <c r="AI423" s="55" t="str">
        <f t="shared" si="1738"/>
        <v/>
      </c>
      <c r="AJ423" s="55" t="str">
        <f t="shared" si="1738"/>
        <v/>
      </c>
      <c r="AK423" s="55" t="str">
        <f t="shared" si="1738"/>
        <v/>
      </c>
      <c r="AL423" s="55" t="str">
        <f t="shared" si="1738"/>
        <v/>
      </c>
      <c r="AM423" s="55" t="str">
        <f t="shared" si="1738"/>
        <v/>
      </c>
      <c r="AN423" s="55" t="str">
        <f t="shared" si="1738"/>
        <v/>
      </c>
      <c r="AO423" s="55" t="str">
        <f t="shared" si="1738"/>
        <v/>
      </c>
      <c r="AP423" s="55" t="str">
        <f t="shared" si="1738"/>
        <v/>
      </c>
      <c r="AQ423" s="55" t="str">
        <f t="shared" si="1738"/>
        <v/>
      </c>
      <c r="AR423" s="55" t="str">
        <f t="shared" si="1738"/>
        <v/>
      </c>
      <c r="AS423" s="55" t="str">
        <f t="shared" si="1738"/>
        <v/>
      </c>
      <c r="AT423" s="55" t="str">
        <f t="shared" si="1738"/>
        <v/>
      </c>
      <c r="AU423" s="55" t="str">
        <f t="shared" si="1738"/>
        <v/>
      </c>
      <c r="AV423" s="55" t="str">
        <f t="shared" si="1738"/>
        <v/>
      </c>
      <c r="AW423" s="55" t="str">
        <f t="shared" si="1738"/>
        <v/>
      </c>
      <c r="AX423" s="55" t="str">
        <f t="shared" si="1738"/>
        <v/>
      </c>
      <c r="AY423" s="55" t="str">
        <f t="shared" si="1738"/>
        <v/>
      </c>
      <c r="AZ423" s="55" t="str">
        <f t="shared" si="1738"/>
        <v/>
      </c>
      <c r="BA423" s="55" t="str">
        <f t="shared" si="1738"/>
        <v/>
      </c>
      <c r="BB423" s="55" t="str">
        <f t="shared" si="1738"/>
        <v/>
      </c>
      <c r="BC423" s="55" t="str">
        <f t="shared" si="1738"/>
        <v/>
      </c>
      <c r="BD423" s="55" t="str">
        <f t="shared" si="1738"/>
        <v/>
      </c>
      <c r="BE423" s="55" t="str">
        <f t="shared" si="1738"/>
        <v/>
      </c>
      <c r="BF423" s="55" t="str">
        <f t="shared" si="1738"/>
        <v/>
      </c>
      <c r="BG423" s="55" t="str">
        <f t="shared" si="1738"/>
        <v/>
      </c>
      <c r="BH423" s="55" t="str">
        <f t="shared" si="1738"/>
        <v/>
      </c>
      <c r="BI423" s="55" t="str">
        <f t="shared" si="1738"/>
        <v/>
      </c>
      <c r="BJ423" s="55" t="str">
        <f t="shared" si="1738"/>
        <v/>
      </c>
      <c r="BK423" s="55" t="str">
        <f t="shared" si="1738"/>
        <v/>
      </c>
      <c r="BL423" s="55" t="str">
        <f t="shared" si="1738"/>
        <v/>
      </c>
      <c r="BM423" s="55" t="str">
        <f t="shared" si="1738"/>
        <v/>
      </c>
      <c r="BN423" s="55" t="str">
        <f t="shared" si="1738"/>
        <v/>
      </c>
      <c r="BO423" s="55" t="str">
        <f t="shared" si="1738"/>
        <v/>
      </c>
      <c r="BP423" s="55" t="str">
        <f t="shared" si="1738"/>
        <v/>
      </c>
      <c r="BQ423" s="55" t="str">
        <f t="shared" ref="BQ423:CO423" si="1739">IFERROR(IF($Y$2="DAILY",BP423+1,""),"")</f>
        <v/>
      </c>
      <c r="BR423" s="55" t="str">
        <f t="shared" si="1739"/>
        <v/>
      </c>
      <c r="BS423" s="55" t="str">
        <f t="shared" si="1739"/>
        <v/>
      </c>
      <c r="BT423" s="55" t="str">
        <f t="shared" si="1739"/>
        <v/>
      </c>
      <c r="BU423" s="55" t="str">
        <f t="shared" si="1739"/>
        <v/>
      </c>
      <c r="BV423" s="55" t="str">
        <f t="shared" si="1739"/>
        <v/>
      </c>
      <c r="BW423" s="55" t="str">
        <f t="shared" si="1739"/>
        <v/>
      </c>
      <c r="BX423" s="55" t="str">
        <f t="shared" si="1739"/>
        <v/>
      </c>
      <c r="BY423" s="55" t="str">
        <f t="shared" si="1739"/>
        <v/>
      </c>
      <c r="BZ423" s="55" t="str">
        <f t="shared" si="1739"/>
        <v/>
      </c>
      <c r="CA423" s="55" t="str">
        <f t="shared" si="1739"/>
        <v/>
      </c>
      <c r="CB423" s="55" t="str">
        <f t="shared" si="1739"/>
        <v/>
      </c>
      <c r="CC423" s="55" t="str">
        <f t="shared" si="1739"/>
        <v/>
      </c>
      <c r="CD423" s="55" t="str">
        <f t="shared" si="1739"/>
        <v/>
      </c>
      <c r="CE423" s="55" t="str">
        <f t="shared" si="1739"/>
        <v/>
      </c>
      <c r="CF423" s="55" t="str">
        <f t="shared" si="1739"/>
        <v/>
      </c>
      <c r="CG423" s="55" t="str">
        <f t="shared" si="1739"/>
        <v/>
      </c>
      <c r="CH423" s="55" t="str">
        <f t="shared" si="1739"/>
        <v/>
      </c>
      <c r="CI423" s="55" t="str">
        <f t="shared" si="1739"/>
        <v/>
      </c>
      <c r="CJ423" s="55" t="str">
        <f t="shared" si="1739"/>
        <v/>
      </c>
      <c r="CK423" s="55" t="str">
        <f t="shared" si="1739"/>
        <v/>
      </c>
      <c r="CL423" s="55" t="str">
        <f t="shared" si="1739"/>
        <v/>
      </c>
      <c r="CM423" s="55" t="str">
        <f t="shared" si="1739"/>
        <v/>
      </c>
      <c r="CN423" s="55" t="str">
        <f t="shared" si="1739"/>
        <v/>
      </c>
      <c r="CO423" s="55" t="str">
        <f t="shared" si="1739"/>
        <v/>
      </c>
      <c r="CP423" s="56" t="str">
        <f>IFERROR(IF($Y$2="DAILY",DATE(B420,1,1)-WEEKDAY(DATE(B420,1,1))+52*7,DATE(CR423,1,1)-WEEKDAY(DATE(CR423,1,1))+52*7),"")</f>
        <v/>
      </c>
      <c r="CQ423" s="3"/>
      <c r="CR423" s="3" t="str">
        <f>B92</f>
        <v/>
      </c>
    </row>
    <row r="424" spans="1:96" ht="21" customHeight="1" x14ac:dyDescent="0.25">
      <c r="A424" s="48"/>
      <c r="B424" s="49"/>
      <c r="C424" s="58"/>
      <c r="D424" s="54" t="str">
        <f>IFERROR(IF($Y$2="DAILY",IF(AND(MONTH(DATE(B420,2,29))=2,WEEKDAY(DATE(B420,1,1))=7),DATE(B420,12,24),""),""),"")</f>
        <v/>
      </c>
      <c r="E424" s="55" t="str">
        <f>IFERROR(IF($Y$2="DAILY",IF(AND(MONTH(DATE(B420,2,29))=2,WEEKDAY(DATE(B420,1,1))=7),DATE(B420,12,25),""),""),"")</f>
        <v/>
      </c>
      <c r="F424" s="55" t="str">
        <f>IFERROR(IF($Y$2="DAILY",IF(AND(MONTH(DATE(B420,2,29))=2,WEEKDAY(DATE(B420,1,1))=7),DATE(B420,12,26),""),""),"")</f>
        <v/>
      </c>
      <c r="G424" s="55" t="str">
        <f>IFERROR(IF($Y$2="DAILY",IF(AND(MONTH(DATE(B420,2,29))=2,WEEKDAY(DATE(B420,1,1))=7),DATE(B420,12,27),""),""),"")</f>
        <v/>
      </c>
      <c r="H424" s="55" t="str">
        <f>IFERROR(IF($Y$2="DAILY",IF(AND(MONTH(DATE(B420,2,29))=2,WEEKDAY(DATE(B420,1,1))=7),DATE(B420,12,28),""),""),"")</f>
        <v/>
      </c>
      <c r="I424" s="55" t="str">
        <f>IFERROR(IF($Y$2="DAILY",IF(AND(MONTH(DATE(B420,2,29))=2,WEEKDAY(DATE(B420,1,1))=7),DATE(B420,12,29),""),""),"")</f>
        <v/>
      </c>
      <c r="J424" s="55" t="str">
        <f>IFERROR(IF($Y$2="DAILY",IF(AND(MONTH(DATE(B420,2,29))=2,WEEKDAY(DATE(B420,1,1))=7),DATE(B420,12,30),""),""),"")</f>
        <v/>
      </c>
      <c r="K424" s="55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  <c r="BN424" s="62"/>
      <c r="BO424" s="62"/>
      <c r="BP424" s="62"/>
      <c r="BQ424" s="62"/>
      <c r="BR424" s="62"/>
      <c r="BS424" s="62"/>
      <c r="BT424" s="62"/>
      <c r="BU424" s="62"/>
      <c r="BV424" s="62"/>
      <c r="BW424" s="62"/>
      <c r="BX424" s="62"/>
      <c r="BY424" s="62"/>
      <c r="BZ424" s="62"/>
      <c r="CA424" s="62"/>
      <c r="CB424" s="62"/>
      <c r="CC424" s="62"/>
      <c r="CD424" s="62"/>
      <c r="CE424" s="62"/>
      <c r="CF424" s="62"/>
      <c r="CG424" s="62"/>
      <c r="CH424" s="62"/>
      <c r="CI424" s="62"/>
      <c r="CJ424" s="62"/>
      <c r="CK424" s="62"/>
      <c r="CL424" s="62"/>
      <c r="CM424" s="62"/>
      <c r="CN424" s="62"/>
      <c r="CO424" s="62"/>
      <c r="CP424" s="56"/>
      <c r="CQ424" s="3"/>
      <c r="CR424" s="3" t="str">
        <f>B92</f>
        <v/>
      </c>
    </row>
    <row r="425" spans="1:96" ht="21" customHeight="1" x14ac:dyDescent="0.25">
      <c r="A425" s="48" t="str">
        <f>IFERROR(IF($Y$2="DAILY","82-83",""),"")</f>
        <v>82-83</v>
      </c>
      <c r="B425" s="49" t="str">
        <f>IFERROR(IF($Y$2="DAILY",$B$10+83,""),"")</f>
        <v/>
      </c>
      <c r="C425" s="57">
        <f t="shared" ref="C425" si="1740">IF($Y$2="DAILY",1,"")</f>
        <v>1</v>
      </c>
      <c r="D425" s="54" t="str">
        <f>IFERROR(IF($Y$2="DAILY",DATE(B425,1,1)-WEEKDAY(DATE(B425,1,1),1)+1,""),"")</f>
        <v/>
      </c>
      <c r="E425" s="55" t="str">
        <f>IFERROR(IF($Y$2="DAILY",DATE(B425,1,1)-WEEKDAY(DATE(B425,1,1),1)+2,""),"")</f>
        <v/>
      </c>
      <c r="F425" s="55" t="str">
        <f>IFERROR(IF($Y$2="DAILY",DATE(B425,1,1)-WEEKDAY(DATE(B425,1,1),1)+3,""),"")</f>
        <v/>
      </c>
      <c r="G425" s="55" t="str">
        <f>IFERROR(IF($Y$2="DAILY",DATE(B425,1,1)-WEEKDAY(DATE(B425,1,1),1)+4,""),"")</f>
        <v/>
      </c>
      <c r="H425" s="55" t="str">
        <f>IFERROR(IF($Y$2="DAILY",DATE(B425,1,1)-WEEKDAY(DATE(B425,1,1),1)+5,""),"")</f>
        <v/>
      </c>
      <c r="I425" s="55" t="str">
        <f>IFERROR(IF($Y$2="DAILY",DATE(B425,1,1)-WEEKDAY(DATE(B425,1,1),1)+6,""),"")</f>
        <v/>
      </c>
      <c r="J425" s="55" t="str">
        <f>IFERROR(IF($Y$2="DAILY",DATE(B425,1,1)-WEEKDAY(DATE(B425,1,1),1)+7,""),"")</f>
        <v/>
      </c>
      <c r="K425" s="55" t="str">
        <f t="shared" ref="K425:BV425" si="1741">IFERROR(IF($Y$2="DAILY",J425+1,""),"")</f>
        <v/>
      </c>
      <c r="L425" s="55" t="str">
        <f t="shared" si="1741"/>
        <v/>
      </c>
      <c r="M425" s="55" t="str">
        <f t="shared" si="1741"/>
        <v/>
      </c>
      <c r="N425" s="55" t="str">
        <f t="shared" si="1741"/>
        <v/>
      </c>
      <c r="O425" s="55" t="str">
        <f t="shared" si="1741"/>
        <v/>
      </c>
      <c r="P425" s="55" t="str">
        <f t="shared" si="1741"/>
        <v/>
      </c>
      <c r="Q425" s="55" t="str">
        <f t="shared" si="1741"/>
        <v/>
      </c>
      <c r="R425" s="55" t="str">
        <f t="shared" si="1741"/>
        <v/>
      </c>
      <c r="S425" s="55" t="str">
        <f t="shared" si="1741"/>
        <v/>
      </c>
      <c r="T425" s="55" t="str">
        <f t="shared" si="1741"/>
        <v/>
      </c>
      <c r="U425" s="55" t="str">
        <f t="shared" si="1741"/>
        <v/>
      </c>
      <c r="V425" s="55" t="str">
        <f t="shared" si="1741"/>
        <v/>
      </c>
      <c r="W425" s="55" t="str">
        <f t="shared" si="1741"/>
        <v/>
      </c>
      <c r="X425" s="55" t="str">
        <f t="shared" si="1741"/>
        <v/>
      </c>
      <c r="Y425" s="55" t="str">
        <f t="shared" si="1741"/>
        <v/>
      </c>
      <c r="Z425" s="55" t="str">
        <f t="shared" si="1741"/>
        <v/>
      </c>
      <c r="AA425" s="55" t="str">
        <f t="shared" si="1741"/>
        <v/>
      </c>
      <c r="AB425" s="55" t="str">
        <f t="shared" si="1741"/>
        <v/>
      </c>
      <c r="AC425" s="55" t="str">
        <f t="shared" si="1741"/>
        <v/>
      </c>
      <c r="AD425" s="55" t="str">
        <f t="shared" si="1741"/>
        <v/>
      </c>
      <c r="AE425" s="55" t="str">
        <f t="shared" si="1741"/>
        <v/>
      </c>
      <c r="AF425" s="55" t="str">
        <f t="shared" si="1741"/>
        <v/>
      </c>
      <c r="AG425" s="55" t="str">
        <f t="shared" si="1741"/>
        <v/>
      </c>
      <c r="AH425" s="55" t="str">
        <f t="shared" si="1741"/>
        <v/>
      </c>
      <c r="AI425" s="55" t="str">
        <f t="shared" si="1741"/>
        <v/>
      </c>
      <c r="AJ425" s="55" t="str">
        <f t="shared" si="1741"/>
        <v/>
      </c>
      <c r="AK425" s="55" t="str">
        <f t="shared" si="1741"/>
        <v/>
      </c>
      <c r="AL425" s="55" t="str">
        <f t="shared" si="1741"/>
        <v/>
      </c>
      <c r="AM425" s="55" t="str">
        <f t="shared" si="1741"/>
        <v/>
      </c>
      <c r="AN425" s="55" t="str">
        <f t="shared" si="1741"/>
        <v/>
      </c>
      <c r="AO425" s="55" t="str">
        <f t="shared" si="1741"/>
        <v/>
      </c>
      <c r="AP425" s="55" t="str">
        <f t="shared" si="1741"/>
        <v/>
      </c>
      <c r="AQ425" s="55" t="str">
        <f t="shared" si="1741"/>
        <v/>
      </c>
      <c r="AR425" s="55" t="str">
        <f t="shared" si="1741"/>
        <v/>
      </c>
      <c r="AS425" s="55" t="str">
        <f t="shared" si="1741"/>
        <v/>
      </c>
      <c r="AT425" s="55" t="str">
        <f t="shared" si="1741"/>
        <v/>
      </c>
      <c r="AU425" s="55" t="str">
        <f t="shared" si="1741"/>
        <v/>
      </c>
      <c r="AV425" s="55" t="str">
        <f t="shared" si="1741"/>
        <v/>
      </c>
      <c r="AW425" s="55" t="str">
        <f t="shared" si="1741"/>
        <v/>
      </c>
      <c r="AX425" s="55" t="str">
        <f t="shared" si="1741"/>
        <v/>
      </c>
      <c r="AY425" s="55" t="str">
        <f t="shared" si="1741"/>
        <v/>
      </c>
      <c r="AZ425" s="55" t="str">
        <f t="shared" si="1741"/>
        <v/>
      </c>
      <c r="BA425" s="55" t="str">
        <f t="shared" si="1741"/>
        <v/>
      </c>
      <c r="BB425" s="55" t="str">
        <f t="shared" si="1741"/>
        <v/>
      </c>
      <c r="BC425" s="55" t="str">
        <f t="shared" si="1741"/>
        <v/>
      </c>
      <c r="BD425" s="55" t="str">
        <f t="shared" si="1741"/>
        <v/>
      </c>
      <c r="BE425" s="55" t="str">
        <f t="shared" si="1741"/>
        <v/>
      </c>
      <c r="BF425" s="55" t="str">
        <f t="shared" si="1741"/>
        <v/>
      </c>
      <c r="BG425" s="55" t="str">
        <f t="shared" si="1741"/>
        <v/>
      </c>
      <c r="BH425" s="55" t="str">
        <f t="shared" si="1741"/>
        <v/>
      </c>
      <c r="BI425" s="55" t="str">
        <f t="shared" si="1741"/>
        <v/>
      </c>
      <c r="BJ425" s="55" t="str">
        <f t="shared" si="1741"/>
        <v/>
      </c>
      <c r="BK425" s="55" t="str">
        <f t="shared" si="1741"/>
        <v/>
      </c>
      <c r="BL425" s="55" t="str">
        <f t="shared" si="1741"/>
        <v/>
      </c>
      <c r="BM425" s="55" t="str">
        <f t="shared" si="1741"/>
        <v/>
      </c>
      <c r="BN425" s="55" t="str">
        <f t="shared" si="1741"/>
        <v/>
      </c>
      <c r="BO425" s="55" t="str">
        <f t="shared" si="1741"/>
        <v/>
      </c>
      <c r="BP425" s="55" t="str">
        <f t="shared" si="1741"/>
        <v/>
      </c>
      <c r="BQ425" s="55" t="str">
        <f t="shared" si="1741"/>
        <v/>
      </c>
      <c r="BR425" s="55" t="str">
        <f t="shared" si="1741"/>
        <v/>
      </c>
      <c r="BS425" s="55" t="str">
        <f t="shared" si="1741"/>
        <v/>
      </c>
      <c r="BT425" s="55" t="str">
        <f t="shared" si="1741"/>
        <v/>
      </c>
      <c r="BU425" s="55" t="str">
        <f t="shared" si="1741"/>
        <v/>
      </c>
      <c r="BV425" s="55" t="str">
        <f t="shared" si="1741"/>
        <v/>
      </c>
      <c r="BW425" s="55" t="str">
        <f t="shared" ref="BW425:CO425" si="1742">IFERROR(IF($Y$2="DAILY",BV425+1,""),"")</f>
        <v/>
      </c>
      <c r="BX425" s="55" t="str">
        <f t="shared" si="1742"/>
        <v/>
      </c>
      <c r="BY425" s="55" t="str">
        <f t="shared" si="1742"/>
        <v/>
      </c>
      <c r="BZ425" s="55" t="str">
        <f t="shared" si="1742"/>
        <v/>
      </c>
      <c r="CA425" s="55" t="str">
        <f t="shared" si="1742"/>
        <v/>
      </c>
      <c r="CB425" s="55" t="str">
        <f t="shared" si="1742"/>
        <v/>
      </c>
      <c r="CC425" s="55" t="str">
        <f t="shared" si="1742"/>
        <v/>
      </c>
      <c r="CD425" s="55" t="str">
        <f t="shared" si="1742"/>
        <v/>
      </c>
      <c r="CE425" s="55" t="str">
        <f t="shared" si="1742"/>
        <v/>
      </c>
      <c r="CF425" s="55" t="str">
        <f t="shared" si="1742"/>
        <v/>
      </c>
      <c r="CG425" s="55" t="str">
        <f t="shared" si="1742"/>
        <v/>
      </c>
      <c r="CH425" s="55" t="str">
        <f t="shared" si="1742"/>
        <v/>
      </c>
      <c r="CI425" s="55" t="str">
        <f t="shared" si="1742"/>
        <v/>
      </c>
      <c r="CJ425" s="55" t="str">
        <f t="shared" si="1742"/>
        <v/>
      </c>
      <c r="CK425" s="55" t="str">
        <f t="shared" si="1742"/>
        <v/>
      </c>
      <c r="CL425" s="55" t="str">
        <f t="shared" si="1742"/>
        <v/>
      </c>
      <c r="CM425" s="55" t="str">
        <f t="shared" si="1742"/>
        <v/>
      </c>
      <c r="CN425" s="55" t="str">
        <f t="shared" si="1742"/>
        <v/>
      </c>
      <c r="CO425" s="55" t="str">
        <f t="shared" si="1742"/>
        <v/>
      </c>
      <c r="CP425" s="56" t="str">
        <f>IFERROR(IF($Y$2="DAILY",DATE(B425,1,1)-WEEKDAY(DATE(B425,1,1))+13*7,DATE(CR425,1,1)-WEEKDAY(DATE(CR425,1,1))+13*7),"")</f>
        <v/>
      </c>
      <c r="CQ425" s="3"/>
      <c r="CR425" s="3" t="str">
        <f>B93</f>
        <v/>
      </c>
    </row>
    <row r="426" spans="1:96" ht="21" customHeight="1" x14ac:dyDescent="0.25">
      <c r="A426" s="48"/>
      <c r="B426" s="61"/>
      <c r="C426" s="57">
        <f t="shared" ref="C426" si="1743">IF($Y$2="DAILY",2,"")</f>
        <v>2</v>
      </c>
      <c r="D426" s="54" t="str">
        <f t="shared" ref="D426:D428" si="1744">IFERROR(IF($Y$2="DAILY",CP425+1,""),"")</f>
        <v/>
      </c>
      <c r="E426" s="55" t="str">
        <f t="shared" ref="E426:BP426" si="1745">IFERROR(IF($Y$2="DAILY",D426+1,""),"")</f>
        <v/>
      </c>
      <c r="F426" s="55" t="str">
        <f t="shared" si="1745"/>
        <v/>
      </c>
      <c r="G426" s="55" t="str">
        <f t="shared" si="1745"/>
        <v/>
      </c>
      <c r="H426" s="55" t="str">
        <f t="shared" si="1745"/>
        <v/>
      </c>
      <c r="I426" s="55" t="str">
        <f t="shared" si="1745"/>
        <v/>
      </c>
      <c r="J426" s="55" t="str">
        <f t="shared" si="1745"/>
        <v/>
      </c>
      <c r="K426" s="55" t="str">
        <f t="shared" si="1745"/>
        <v/>
      </c>
      <c r="L426" s="55" t="str">
        <f t="shared" si="1745"/>
        <v/>
      </c>
      <c r="M426" s="55" t="str">
        <f t="shared" si="1745"/>
        <v/>
      </c>
      <c r="N426" s="55" t="str">
        <f t="shared" si="1745"/>
        <v/>
      </c>
      <c r="O426" s="55" t="str">
        <f t="shared" si="1745"/>
        <v/>
      </c>
      <c r="P426" s="55" t="str">
        <f t="shared" si="1745"/>
        <v/>
      </c>
      <c r="Q426" s="55" t="str">
        <f t="shared" si="1745"/>
        <v/>
      </c>
      <c r="R426" s="55" t="str">
        <f t="shared" si="1745"/>
        <v/>
      </c>
      <c r="S426" s="55" t="str">
        <f t="shared" si="1745"/>
        <v/>
      </c>
      <c r="T426" s="55" t="str">
        <f t="shared" si="1745"/>
        <v/>
      </c>
      <c r="U426" s="55" t="str">
        <f t="shared" si="1745"/>
        <v/>
      </c>
      <c r="V426" s="55" t="str">
        <f t="shared" si="1745"/>
        <v/>
      </c>
      <c r="W426" s="55" t="str">
        <f t="shared" si="1745"/>
        <v/>
      </c>
      <c r="X426" s="55" t="str">
        <f t="shared" si="1745"/>
        <v/>
      </c>
      <c r="Y426" s="55" t="str">
        <f t="shared" si="1745"/>
        <v/>
      </c>
      <c r="Z426" s="55" t="str">
        <f t="shared" si="1745"/>
        <v/>
      </c>
      <c r="AA426" s="55" t="str">
        <f t="shared" si="1745"/>
        <v/>
      </c>
      <c r="AB426" s="55" t="str">
        <f t="shared" si="1745"/>
        <v/>
      </c>
      <c r="AC426" s="55" t="str">
        <f t="shared" si="1745"/>
        <v/>
      </c>
      <c r="AD426" s="55" t="str">
        <f t="shared" si="1745"/>
        <v/>
      </c>
      <c r="AE426" s="55" t="str">
        <f t="shared" si="1745"/>
        <v/>
      </c>
      <c r="AF426" s="55" t="str">
        <f t="shared" si="1745"/>
        <v/>
      </c>
      <c r="AG426" s="55" t="str">
        <f t="shared" si="1745"/>
        <v/>
      </c>
      <c r="AH426" s="55" t="str">
        <f t="shared" si="1745"/>
        <v/>
      </c>
      <c r="AI426" s="55" t="str">
        <f t="shared" si="1745"/>
        <v/>
      </c>
      <c r="AJ426" s="55" t="str">
        <f t="shared" si="1745"/>
        <v/>
      </c>
      <c r="AK426" s="55" t="str">
        <f t="shared" si="1745"/>
        <v/>
      </c>
      <c r="AL426" s="55" t="str">
        <f t="shared" si="1745"/>
        <v/>
      </c>
      <c r="AM426" s="55" t="str">
        <f t="shared" si="1745"/>
        <v/>
      </c>
      <c r="AN426" s="55" t="str">
        <f t="shared" si="1745"/>
        <v/>
      </c>
      <c r="AO426" s="55" t="str">
        <f t="shared" si="1745"/>
        <v/>
      </c>
      <c r="AP426" s="55" t="str">
        <f t="shared" si="1745"/>
        <v/>
      </c>
      <c r="AQ426" s="55" t="str">
        <f t="shared" si="1745"/>
        <v/>
      </c>
      <c r="AR426" s="55" t="str">
        <f t="shared" si="1745"/>
        <v/>
      </c>
      <c r="AS426" s="55" t="str">
        <f t="shared" si="1745"/>
        <v/>
      </c>
      <c r="AT426" s="55" t="str">
        <f t="shared" si="1745"/>
        <v/>
      </c>
      <c r="AU426" s="55" t="str">
        <f t="shared" si="1745"/>
        <v/>
      </c>
      <c r="AV426" s="55" t="str">
        <f t="shared" si="1745"/>
        <v/>
      </c>
      <c r="AW426" s="55" t="str">
        <f t="shared" si="1745"/>
        <v/>
      </c>
      <c r="AX426" s="55" t="str">
        <f t="shared" si="1745"/>
        <v/>
      </c>
      <c r="AY426" s="55" t="str">
        <f t="shared" si="1745"/>
        <v/>
      </c>
      <c r="AZ426" s="55" t="str">
        <f t="shared" si="1745"/>
        <v/>
      </c>
      <c r="BA426" s="55" t="str">
        <f t="shared" si="1745"/>
        <v/>
      </c>
      <c r="BB426" s="55" t="str">
        <f t="shared" si="1745"/>
        <v/>
      </c>
      <c r="BC426" s="55" t="str">
        <f t="shared" si="1745"/>
        <v/>
      </c>
      <c r="BD426" s="55" t="str">
        <f t="shared" si="1745"/>
        <v/>
      </c>
      <c r="BE426" s="55" t="str">
        <f t="shared" si="1745"/>
        <v/>
      </c>
      <c r="BF426" s="55" t="str">
        <f t="shared" si="1745"/>
        <v/>
      </c>
      <c r="BG426" s="55" t="str">
        <f t="shared" si="1745"/>
        <v/>
      </c>
      <c r="BH426" s="55" t="str">
        <f t="shared" si="1745"/>
        <v/>
      </c>
      <c r="BI426" s="55" t="str">
        <f t="shared" si="1745"/>
        <v/>
      </c>
      <c r="BJ426" s="55" t="str">
        <f t="shared" si="1745"/>
        <v/>
      </c>
      <c r="BK426" s="55" t="str">
        <f t="shared" si="1745"/>
        <v/>
      </c>
      <c r="BL426" s="55" t="str">
        <f t="shared" si="1745"/>
        <v/>
      </c>
      <c r="BM426" s="55" t="str">
        <f t="shared" si="1745"/>
        <v/>
      </c>
      <c r="BN426" s="55" t="str">
        <f t="shared" si="1745"/>
        <v/>
      </c>
      <c r="BO426" s="55" t="str">
        <f t="shared" si="1745"/>
        <v/>
      </c>
      <c r="BP426" s="55" t="str">
        <f t="shared" si="1745"/>
        <v/>
      </c>
      <c r="BQ426" s="55" t="str">
        <f t="shared" ref="BQ426:CO426" si="1746">IFERROR(IF($Y$2="DAILY",BP426+1,""),"")</f>
        <v/>
      </c>
      <c r="BR426" s="55" t="str">
        <f t="shared" si="1746"/>
        <v/>
      </c>
      <c r="BS426" s="55" t="str">
        <f t="shared" si="1746"/>
        <v/>
      </c>
      <c r="BT426" s="55" t="str">
        <f t="shared" si="1746"/>
        <v/>
      </c>
      <c r="BU426" s="55" t="str">
        <f t="shared" si="1746"/>
        <v/>
      </c>
      <c r="BV426" s="55" t="str">
        <f t="shared" si="1746"/>
        <v/>
      </c>
      <c r="BW426" s="55" t="str">
        <f t="shared" si="1746"/>
        <v/>
      </c>
      <c r="BX426" s="55" t="str">
        <f t="shared" si="1746"/>
        <v/>
      </c>
      <c r="BY426" s="55" t="str">
        <f t="shared" si="1746"/>
        <v/>
      </c>
      <c r="BZ426" s="55" t="str">
        <f t="shared" si="1746"/>
        <v/>
      </c>
      <c r="CA426" s="55" t="str">
        <f t="shared" si="1746"/>
        <v/>
      </c>
      <c r="CB426" s="55" t="str">
        <f t="shared" si="1746"/>
        <v/>
      </c>
      <c r="CC426" s="55" t="str">
        <f t="shared" si="1746"/>
        <v/>
      </c>
      <c r="CD426" s="55" t="str">
        <f t="shared" si="1746"/>
        <v/>
      </c>
      <c r="CE426" s="55" t="str">
        <f t="shared" si="1746"/>
        <v/>
      </c>
      <c r="CF426" s="55" t="str">
        <f t="shared" si="1746"/>
        <v/>
      </c>
      <c r="CG426" s="55" t="str">
        <f t="shared" si="1746"/>
        <v/>
      </c>
      <c r="CH426" s="55" t="str">
        <f t="shared" si="1746"/>
        <v/>
      </c>
      <c r="CI426" s="55" t="str">
        <f t="shared" si="1746"/>
        <v/>
      </c>
      <c r="CJ426" s="55" t="str">
        <f t="shared" si="1746"/>
        <v/>
      </c>
      <c r="CK426" s="55" t="str">
        <f t="shared" si="1746"/>
        <v/>
      </c>
      <c r="CL426" s="55" t="str">
        <f t="shared" si="1746"/>
        <v/>
      </c>
      <c r="CM426" s="55" t="str">
        <f t="shared" si="1746"/>
        <v/>
      </c>
      <c r="CN426" s="55" t="str">
        <f t="shared" si="1746"/>
        <v/>
      </c>
      <c r="CO426" s="55" t="str">
        <f t="shared" si="1746"/>
        <v/>
      </c>
      <c r="CP426" s="56" t="str">
        <f>IFERROR(IF($Y$2="DAILY",DATE(B425,1,1)-WEEKDAY(DATE(B425,1,1))+26*7,DATE(CR426,1,1)-WEEKDAY(DATE(CR426,1,1))+26*7),"")</f>
        <v/>
      </c>
      <c r="CQ426" s="3"/>
      <c r="CR426" s="3" t="str">
        <f>B93</f>
        <v/>
      </c>
    </row>
    <row r="427" spans="1:96" ht="21" customHeight="1" x14ac:dyDescent="0.25">
      <c r="A427" s="48"/>
      <c r="B427" s="49"/>
      <c r="C427" s="57">
        <f t="shared" ref="C427" si="1747">IF($Y$2="DAILY",3,"")</f>
        <v>3</v>
      </c>
      <c r="D427" s="54" t="str">
        <f t="shared" si="1744"/>
        <v/>
      </c>
      <c r="E427" s="55" t="str">
        <f t="shared" ref="E427:BP427" si="1748">IFERROR(IF($Y$2="DAILY",D427+1,""),"")</f>
        <v/>
      </c>
      <c r="F427" s="55" t="str">
        <f t="shared" si="1748"/>
        <v/>
      </c>
      <c r="G427" s="55" t="str">
        <f t="shared" si="1748"/>
        <v/>
      </c>
      <c r="H427" s="55" t="str">
        <f t="shared" si="1748"/>
        <v/>
      </c>
      <c r="I427" s="55" t="str">
        <f t="shared" si="1748"/>
        <v/>
      </c>
      <c r="J427" s="55" t="str">
        <f t="shared" si="1748"/>
        <v/>
      </c>
      <c r="K427" s="55" t="str">
        <f t="shared" si="1748"/>
        <v/>
      </c>
      <c r="L427" s="55" t="str">
        <f t="shared" si="1748"/>
        <v/>
      </c>
      <c r="M427" s="55" t="str">
        <f t="shared" si="1748"/>
        <v/>
      </c>
      <c r="N427" s="55" t="str">
        <f t="shared" si="1748"/>
        <v/>
      </c>
      <c r="O427" s="55" t="str">
        <f t="shared" si="1748"/>
        <v/>
      </c>
      <c r="P427" s="55" t="str">
        <f t="shared" si="1748"/>
        <v/>
      </c>
      <c r="Q427" s="55" t="str">
        <f t="shared" si="1748"/>
        <v/>
      </c>
      <c r="R427" s="55" t="str">
        <f t="shared" si="1748"/>
        <v/>
      </c>
      <c r="S427" s="55" t="str">
        <f t="shared" si="1748"/>
        <v/>
      </c>
      <c r="T427" s="55" t="str">
        <f t="shared" si="1748"/>
        <v/>
      </c>
      <c r="U427" s="55" t="str">
        <f t="shared" si="1748"/>
        <v/>
      </c>
      <c r="V427" s="55" t="str">
        <f t="shared" si="1748"/>
        <v/>
      </c>
      <c r="W427" s="55" t="str">
        <f t="shared" si="1748"/>
        <v/>
      </c>
      <c r="X427" s="55" t="str">
        <f t="shared" si="1748"/>
        <v/>
      </c>
      <c r="Y427" s="55" t="str">
        <f t="shared" si="1748"/>
        <v/>
      </c>
      <c r="Z427" s="55" t="str">
        <f t="shared" si="1748"/>
        <v/>
      </c>
      <c r="AA427" s="55" t="str">
        <f t="shared" si="1748"/>
        <v/>
      </c>
      <c r="AB427" s="55" t="str">
        <f t="shared" si="1748"/>
        <v/>
      </c>
      <c r="AC427" s="55" t="str">
        <f t="shared" si="1748"/>
        <v/>
      </c>
      <c r="AD427" s="55" t="str">
        <f t="shared" si="1748"/>
        <v/>
      </c>
      <c r="AE427" s="55" t="str">
        <f t="shared" si="1748"/>
        <v/>
      </c>
      <c r="AF427" s="55" t="str">
        <f t="shared" si="1748"/>
        <v/>
      </c>
      <c r="AG427" s="55" t="str">
        <f t="shared" si="1748"/>
        <v/>
      </c>
      <c r="AH427" s="55" t="str">
        <f t="shared" si="1748"/>
        <v/>
      </c>
      <c r="AI427" s="55" t="str">
        <f t="shared" si="1748"/>
        <v/>
      </c>
      <c r="AJ427" s="55" t="str">
        <f t="shared" si="1748"/>
        <v/>
      </c>
      <c r="AK427" s="55" t="str">
        <f t="shared" si="1748"/>
        <v/>
      </c>
      <c r="AL427" s="55" t="str">
        <f t="shared" si="1748"/>
        <v/>
      </c>
      <c r="AM427" s="55" t="str">
        <f t="shared" si="1748"/>
        <v/>
      </c>
      <c r="AN427" s="55" t="str">
        <f t="shared" si="1748"/>
        <v/>
      </c>
      <c r="AO427" s="55" t="str">
        <f t="shared" si="1748"/>
        <v/>
      </c>
      <c r="AP427" s="55" t="str">
        <f t="shared" si="1748"/>
        <v/>
      </c>
      <c r="AQ427" s="55" t="str">
        <f t="shared" si="1748"/>
        <v/>
      </c>
      <c r="AR427" s="55" t="str">
        <f t="shared" si="1748"/>
        <v/>
      </c>
      <c r="AS427" s="55" t="str">
        <f t="shared" si="1748"/>
        <v/>
      </c>
      <c r="AT427" s="55" t="str">
        <f t="shared" si="1748"/>
        <v/>
      </c>
      <c r="AU427" s="55" t="str">
        <f t="shared" si="1748"/>
        <v/>
      </c>
      <c r="AV427" s="55" t="str">
        <f t="shared" si="1748"/>
        <v/>
      </c>
      <c r="AW427" s="55" t="str">
        <f t="shared" si="1748"/>
        <v/>
      </c>
      <c r="AX427" s="55" t="str">
        <f t="shared" si="1748"/>
        <v/>
      </c>
      <c r="AY427" s="55" t="str">
        <f t="shared" si="1748"/>
        <v/>
      </c>
      <c r="AZ427" s="55" t="str">
        <f t="shared" si="1748"/>
        <v/>
      </c>
      <c r="BA427" s="55" t="str">
        <f t="shared" si="1748"/>
        <v/>
      </c>
      <c r="BB427" s="55" t="str">
        <f t="shared" si="1748"/>
        <v/>
      </c>
      <c r="BC427" s="55" t="str">
        <f t="shared" si="1748"/>
        <v/>
      </c>
      <c r="BD427" s="55" t="str">
        <f t="shared" si="1748"/>
        <v/>
      </c>
      <c r="BE427" s="55" t="str">
        <f t="shared" si="1748"/>
        <v/>
      </c>
      <c r="BF427" s="55" t="str">
        <f t="shared" si="1748"/>
        <v/>
      </c>
      <c r="BG427" s="55" t="str">
        <f t="shared" si="1748"/>
        <v/>
      </c>
      <c r="BH427" s="55" t="str">
        <f t="shared" si="1748"/>
        <v/>
      </c>
      <c r="BI427" s="55" t="str">
        <f t="shared" si="1748"/>
        <v/>
      </c>
      <c r="BJ427" s="55" t="str">
        <f t="shared" si="1748"/>
        <v/>
      </c>
      <c r="BK427" s="55" t="str">
        <f t="shared" si="1748"/>
        <v/>
      </c>
      <c r="BL427" s="55" t="str">
        <f t="shared" si="1748"/>
        <v/>
      </c>
      <c r="BM427" s="55" t="str">
        <f t="shared" si="1748"/>
        <v/>
      </c>
      <c r="BN427" s="55" t="str">
        <f t="shared" si="1748"/>
        <v/>
      </c>
      <c r="BO427" s="55" t="str">
        <f t="shared" si="1748"/>
        <v/>
      </c>
      <c r="BP427" s="55" t="str">
        <f t="shared" si="1748"/>
        <v/>
      </c>
      <c r="BQ427" s="55" t="str">
        <f t="shared" ref="BQ427:CO427" si="1749">IFERROR(IF($Y$2="DAILY",BP427+1,""),"")</f>
        <v/>
      </c>
      <c r="BR427" s="55" t="str">
        <f t="shared" si="1749"/>
        <v/>
      </c>
      <c r="BS427" s="55" t="str">
        <f t="shared" si="1749"/>
        <v/>
      </c>
      <c r="BT427" s="55" t="str">
        <f t="shared" si="1749"/>
        <v/>
      </c>
      <c r="BU427" s="55" t="str">
        <f t="shared" si="1749"/>
        <v/>
      </c>
      <c r="BV427" s="55" t="str">
        <f t="shared" si="1749"/>
        <v/>
      </c>
      <c r="BW427" s="55" t="str">
        <f t="shared" si="1749"/>
        <v/>
      </c>
      <c r="BX427" s="55" t="str">
        <f t="shared" si="1749"/>
        <v/>
      </c>
      <c r="BY427" s="55" t="str">
        <f t="shared" si="1749"/>
        <v/>
      </c>
      <c r="BZ427" s="55" t="str">
        <f t="shared" si="1749"/>
        <v/>
      </c>
      <c r="CA427" s="55" t="str">
        <f t="shared" si="1749"/>
        <v/>
      </c>
      <c r="CB427" s="55" t="str">
        <f t="shared" si="1749"/>
        <v/>
      </c>
      <c r="CC427" s="55" t="str">
        <f t="shared" si="1749"/>
        <v/>
      </c>
      <c r="CD427" s="55" t="str">
        <f t="shared" si="1749"/>
        <v/>
      </c>
      <c r="CE427" s="55" t="str">
        <f t="shared" si="1749"/>
        <v/>
      </c>
      <c r="CF427" s="55" t="str">
        <f t="shared" si="1749"/>
        <v/>
      </c>
      <c r="CG427" s="55" t="str">
        <f t="shared" si="1749"/>
        <v/>
      </c>
      <c r="CH427" s="55" t="str">
        <f t="shared" si="1749"/>
        <v/>
      </c>
      <c r="CI427" s="55" t="str">
        <f t="shared" si="1749"/>
        <v/>
      </c>
      <c r="CJ427" s="55" t="str">
        <f t="shared" si="1749"/>
        <v/>
      </c>
      <c r="CK427" s="55" t="str">
        <f t="shared" si="1749"/>
        <v/>
      </c>
      <c r="CL427" s="55" t="str">
        <f t="shared" si="1749"/>
        <v/>
      </c>
      <c r="CM427" s="55" t="str">
        <f t="shared" si="1749"/>
        <v/>
      </c>
      <c r="CN427" s="55" t="str">
        <f t="shared" si="1749"/>
        <v/>
      </c>
      <c r="CO427" s="55" t="str">
        <f t="shared" si="1749"/>
        <v/>
      </c>
      <c r="CP427" s="56" t="str">
        <f>IFERROR(IF($Y$2="DAILY",DATE(B425,1,1)-WEEKDAY(DATE(B425,1,1))+39*7,DATE(CR427,1,1)-WEEKDAY(DATE(CR427,1,1))+39*7),"")</f>
        <v/>
      </c>
      <c r="CQ427" s="3"/>
      <c r="CR427" s="3" t="str">
        <f>B93</f>
        <v/>
      </c>
    </row>
    <row r="428" spans="1:96" ht="21" customHeight="1" x14ac:dyDescent="0.25">
      <c r="A428" s="48"/>
      <c r="B428" s="49"/>
      <c r="C428" s="57">
        <f t="shared" ref="C428" si="1750">IF($Y$2="DAILY",4,"")</f>
        <v>4</v>
      </c>
      <c r="D428" s="54" t="str">
        <f t="shared" si="1744"/>
        <v/>
      </c>
      <c r="E428" s="55" t="str">
        <f t="shared" ref="E428:BP428" si="1751">IFERROR(IF($Y$2="DAILY",D428+1,""),"")</f>
        <v/>
      </c>
      <c r="F428" s="55" t="str">
        <f t="shared" si="1751"/>
        <v/>
      </c>
      <c r="G428" s="55" t="str">
        <f t="shared" si="1751"/>
        <v/>
      </c>
      <c r="H428" s="55" t="str">
        <f t="shared" si="1751"/>
        <v/>
      </c>
      <c r="I428" s="55" t="str">
        <f t="shared" si="1751"/>
        <v/>
      </c>
      <c r="J428" s="55" t="str">
        <f t="shared" si="1751"/>
        <v/>
      </c>
      <c r="K428" s="55" t="str">
        <f t="shared" si="1751"/>
        <v/>
      </c>
      <c r="L428" s="55" t="str">
        <f t="shared" si="1751"/>
        <v/>
      </c>
      <c r="M428" s="55" t="str">
        <f t="shared" si="1751"/>
        <v/>
      </c>
      <c r="N428" s="55" t="str">
        <f t="shared" si="1751"/>
        <v/>
      </c>
      <c r="O428" s="55" t="str">
        <f t="shared" si="1751"/>
        <v/>
      </c>
      <c r="P428" s="55" t="str">
        <f t="shared" si="1751"/>
        <v/>
      </c>
      <c r="Q428" s="55" t="str">
        <f t="shared" si="1751"/>
        <v/>
      </c>
      <c r="R428" s="55" t="str">
        <f t="shared" si="1751"/>
        <v/>
      </c>
      <c r="S428" s="55" t="str">
        <f t="shared" si="1751"/>
        <v/>
      </c>
      <c r="T428" s="55" t="str">
        <f t="shared" si="1751"/>
        <v/>
      </c>
      <c r="U428" s="55" t="str">
        <f t="shared" si="1751"/>
        <v/>
      </c>
      <c r="V428" s="55" t="str">
        <f t="shared" si="1751"/>
        <v/>
      </c>
      <c r="W428" s="55" t="str">
        <f t="shared" si="1751"/>
        <v/>
      </c>
      <c r="X428" s="55" t="str">
        <f t="shared" si="1751"/>
        <v/>
      </c>
      <c r="Y428" s="55" t="str">
        <f t="shared" si="1751"/>
        <v/>
      </c>
      <c r="Z428" s="55" t="str">
        <f t="shared" si="1751"/>
        <v/>
      </c>
      <c r="AA428" s="55" t="str">
        <f t="shared" si="1751"/>
        <v/>
      </c>
      <c r="AB428" s="55" t="str">
        <f t="shared" si="1751"/>
        <v/>
      </c>
      <c r="AC428" s="55" t="str">
        <f t="shared" si="1751"/>
        <v/>
      </c>
      <c r="AD428" s="55" t="str">
        <f t="shared" si="1751"/>
        <v/>
      </c>
      <c r="AE428" s="55" t="str">
        <f t="shared" si="1751"/>
        <v/>
      </c>
      <c r="AF428" s="55" t="str">
        <f t="shared" si="1751"/>
        <v/>
      </c>
      <c r="AG428" s="55" t="str">
        <f t="shared" si="1751"/>
        <v/>
      </c>
      <c r="AH428" s="55" t="str">
        <f t="shared" si="1751"/>
        <v/>
      </c>
      <c r="AI428" s="55" t="str">
        <f t="shared" si="1751"/>
        <v/>
      </c>
      <c r="AJ428" s="55" t="str">
        <f t="shared" si="1751"/>
        <v/>
      </c>
      <c r="AK428" s="55" t="str">
        <f t="shared" si="1751"/>
        <v/>
      </c>
      <c r="AL428" s="55" t="str">
        <f t="shared" si="1751"/>
        <v/>
      </c>
      <c r="AM428" s="55" t="str">
        <f t="shared" si="1751"/>
        <v/>
      </c>
      <c r="AN428" s="55" t="str">
        <f t="shared" si="1751"/>
        <v/>
      </c>
      <c r="AO428" s="55" t="str">
        <f t="shared" si="1751"/>
        <v/>
      </c>
      <c r="AP428" s="55" t="str">
        <f t="shared" si="1751"/>
        <v/>
      </c>
      <c r="AQ428" s="55" t="str">
        <f t="shared" si="1751"/>
        <v/>
      </c>
      <c r="AR428" s="55" t="str">
        <f t="shared" si="1751"/>
        <v/>
      </c>
      <c r="AS428" s="55" t="str">
        <f t="shared" si="1751"/>
        <v/>
      </c>
      <c r="AT428" s="55" t="str">
        <f t="shared" si="1751"/>
        <v/>
      </c>
      <c r="AU428" s="55" t="str">
        <f t="shared" si="1751"/>
        <v/>
      </c>
      <c r="AV428" s="55" t="str">
        <f t="shared" si="1751"/>
        <v/>
      </c>
      <c r="AW428" s="55" t="str">
        <f t="shared" si="1751"/>
        <v/>
      </c>
      <c r="AX428" s="55" t="str">
        <f t="shared" si="1751"/>
        <v/>
      </c>
      <c r="AY428" s="55" t="str">
        <f t="shared" si="1751"/>
        <v/>
      </c>
      <c r="AZ428" s="55" t="str">
        <f t="shared" si="1751"/>
        <v/>
      </c>
      <c r="BA428" s="55" t="str">
        <f t="shared" si="1751"/>
        <v/>
      </c>
      <c r="BB428" s="55" t="str">
        <f t="shared" si="1751"/>
        <v/>
      </c>
      <c r="BC428" s="55" t="str">
        <f t="shared" si="1751"/>
        <v/>
      </c>
      <c r="BD428" s="55" t="str">
        <f t="shared" si="1751"/>
        <v/>
      </c>
      <c r="BE428" s="55" t="str">
        <f t="shared" si="1751"/>
        <v/>
      </c>
      <c r="BF428" s="55" t="str">
        <f t="shared" si="1751"/>
        <v/>
      </c>
      <c r="BG428" s="55" t="str">
        <f t="shared" si="1751"/>
        <v/>
      </c>
      <c r="BH428" s="55" t="str">
        <f t="shared" si="1751"/>
        <v/>
      </c>
      <c r="BI428" s="55" t="str">
        <f t="shared" si="1751"/>
        <v/>
      </c>
      <c r="BJ428" s="55" t="str">
        <f t="shared" si="1751"/>
        <v/>
      </c>
      <c r="BK428" s="55" t="str">
        <f t="shared" si="1751"/>
        <v/>
      </c>
      <c r="BL428" s="55" t="str">
        <f t="shared" si="1751"/>
        <v/>
      </c>
      <c r="BM428" s="55" t="str">
        <f t="shared" si="1751"/>
        <v/>
      </c>
      <c r="BN428" s="55" t="str">
        <f t="shared" si="1751"/>
        <v/>
      </c>
      <c r="BO428" s="55" t="str">
        <f t="shared" si="1751"/>
        <v/>
      </c>
      <c r="BP428" s="55" t="str">
        <f t="shared" si="1751"/>
        <v/>
      </c>
      <c r="BQ428" s="55" t="str">
        <f t="shared" ref="BQ428:CO428" si="1752">IFERROR(IF($Y$2="DAILY",BP428+1,""),"")</f>
        <v/>
      </c>
      <c r="BR428" s="55" t="str">
        <f t="shared" si="1752"/>
        <v/>
      </c>
      <c r="BS428" s="55" t="str">
        <f t="shared" si="1752"/>
        <v/>
      </c>
      <c r="BT428" s="55" t="str">
        <f t="shared" si="1752"/>
        <v/>
      </c>
      <c r="BU428" s="55" t="str">
        <f t="shared" si="1752"/>
        <v/>
      </c>
      <c r="BV428" s="55" t="str">
        <f t="shared" si="1752"/>
        <v/>
      </c>
      <c r="BW428" s="55" t="str">
        <f t="shared" si="1752"/>
        <v/>
      </c>
      <c r="BX428" s="55" t="str">
        <f t="shared" si="1752"/>
        <v/>
      </c>
      <c r="BY428" s="55" t="str">
        <f t="shared" si="1752"/>
        <v/>
      </c>
      <c r="BZ428" s="55" t="str">
        <f t="shared" si="1752"/>
        <v/>
      </c>
      <c r="CA428" s="55" t="str">
        <f t="shared" si="1752"/>
        <v/>
      </c>
      <c r="CB428" s="55" t="str">
        <f t="shared" si="1752"/>
        <v/>
      </c>
      <c r="CC428" s="55" t="str">
        <f t="shared" si="1752"/>
        <v/>
      </c>
      <c r="CD428" s="55" t="str">
        <f t="shared" si="1752"/>
        <v/>
      </c>
      <c r="CE428" s="55" t="str">
        <f t="shared" si="1752"/>
        <v/>
      </c>
      <c r="CF428" s="55" t="str">
        <f t="shared" si="1752"/>
        <v/>
      </c>
      <c r="CG428" s="55" t="str">
        <f t="shared" si="1752"/>
        <v/>
      </c>
      <c r="CH428" s="55" t="str">
        <f t="shared" si="1752"/>
        <v/>
      </c>
      <c r="CI428" s="55" t="str">
        <f t="shared" si="1752"/>
        <v/>
      </c>
      <c r="CJ428" s="55" t="str">
        <f t="shared" si="1752"/>
        <v/>
      </c>
      <c r="CK428" s="55" t="str">
        <f t="shared" si="1752"/>
        <v/>
      </c>
      <c r="CL428" s="55" t="str">
        <f t="shared" si="1752"/>
        <v/>
      </c>
      <c r="CM428" s="55" t="str">
        <f t="shared" si="1752"/>
        <v/>
      </c>
      <c r="CN428" s="55" t="str">
        <f t="shared" si="1752"/>
        <v/>
      </c>
      <c r="CO428" s="55" t="str">
        <f t="shared" si="1752"/>
        <v/>
      </c>
      <c r="CP428" s="56" t="str">
        <f>IFERROR(IF($Y$2="DAILY",DATE(B425,1,1)-WEEKDAY(DATE(B425,1,1))+52*7,DATE(CR428,1,1)-WEEKDAY(DATE(CR428,1,1))+52*7),"")</f>
        <v/>
      </c>
      <c r="CQ428" s="3"/>
      <c r="CR428" s="3" t="str">
        <f>B93</f>
        <v/>
      </c>
    </row>
    <row r="429" spans="1:96" ht="21" customHeight="1" x14ac:dyDescent="0.25">
      <c r="A429" s="48"/>
      <c r="B429" s="49"/>
      <c r="C429" s="58"/>
      <c r="D429" s="54" t="str">
        <f>IFERROR(IF($Y$2="DAILY",IF(AND(MONTH(DATE(B425,2,29))=2,WEEKDAY(DATE(B425,1,1))=7),DATE(B425,12,24),""),""),"")</f>
        <v/>
      </c>
      <c r="E429" s="55" t="str">
        <f>IFERROR(IF($Y$2="DAILY",IF(AND(MONTH(DATE(B425,2,29))=2,WEEKDAY(DATE(B425,1,1))=7),DATE(B425,12,25),""),""),"")</f>
        <v/>
      </c>
      <c r="F429" s="55" t="str">
        <f>IFERROR(IF($Y$2="DAILY",IF(AND(MONTH(DATE(B425,2,29))=2,WEEKDAY(DATE(B425,1,1))=7),DATE(B425,12,26),""),""),"")</f>
        <v/>
      </c>
      <c r="G429" s="55" t="str">
        <f>IFERROR(IF($Y$2="DAILY",IF(AND(MONTH(DATE(B425,2,29))=2,WEEKDAY(DATE(B425,1,1))=7),DATE(B425,12,27),""),""),"")</f>
        <v/>
      </c>
      <c r="H429" s="55" t="str">
        <f>IFERROR(IF($Y$2="DAILY",IF(AND(MONTH(DATE(B425,2,29))=2,WEEKDAY(DATE(B425,1,1))=7),DATE(B425,12,28),""),""),"")</f>
        <v/>
      </c>
      <c r="I429" s="55" t="str">
        <f>IFERROR(IF($Y$2="DAILY",IF(AND(MONTH(DATE(B425,2,29))=2,WEEKDAY(DATE(B425,1,1))=7),DATE(B425,12,29),""),""),"")</f>
        <v/>
      </c>
      <c r="J429" s="55" t="str">
        <f>IFERROR(IF($Y$2="DAILY",IF(AND(MONTH(DATE(B425,2,29))=2,WEEKDAY(DATE(B425,1,1))=7),DATE(B425,12,30),""),""),"")</f>
        <v/>
      </c>
      <c r="K429" s="55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  <c r="BT429" s="62"/>
      <c r="BU429" s="62"/>
      <c r="BV429" s="62"/>
      <c r="BW429" s="62"/>
      <c r="BX429" s="62"/>
      <c r="BY429" s="62"/>
      <c r="BZ429" s="62"/>
      <c r="CA429" s="62"/>
      <c r="CB429" s="62"/>
      <c r="CC429" s="62"/>
      <c r="CD429" s="62"/>
      <c r="CE429" s="62"/>
      <c r="CF429" s="62"/>
      <c r="CG429" s="62"/>
      <c r="CH429" s="62"/>
      <c r="CI429" s="62"/>
      <c r="CJ429" s="62"/>
      <c r="CK429" s="62"/>
      <c r="CL429" s="62"/>
      <c r="CM429" s="62"/>
      <c r="CN429" s="62"/>
      <c r="CO429" s="62"/>
      <c r="CP429" s="56"/>
      <c r="CQ429" s="3"/>
      <c r="CR429" s="3" t="str">
        <f>B93</f>
        <v/>
      </c>
    </row>
    <row r="430" spans="1:96" ht="21" customHeight="1" x14ac:dyDescent="0.25">
      <c r="A430" s="48" t="str">
        <f>IFERROR(IF($Y$2="DAILY","83-84",""),"")</f>
        <v>83-84</v>
      </c>
      <c r="B430" s="49" t="str">
        <f>IFERROR(IF($Y$2="DAILY",$B$10+84,""),"")</f>
        <v/>
      </c>
      <c r="C430" s="57">
        <f t="shared" ref="C430" si="1753">IF($Y$2="DAILY",1,"")</f>
        <v>1</v>
      </c>
      <c r="D430" s="54" t="str">
        <f>IFERROR(IF($Y$2="DAILY",DATE(B430,1,1)-WEEKDAY(DATE(B430,1,1),1)+1,""),"")</f>
        <v/>
      </c>
      <c r="E430" s="55" t="str">
        <f>IFERROR(IF($Y$2="DAILY",DATE(B430,1,1)-WEEKDAY(DATE(B430,1,1),1)+2,""),"")</f>
        <v/>
      </c>
      <c r="F430" s="55" t="str">
        <f>IFERROR(IF($Y$2="DAILY",DATE(B430,1,1)-WEEKDAY(DATE(B430,1,1),1)+3,""),"")</f>
        <v/>
      </c>
      <c r="G430" s="55" t="str">
        <f>IFERROR(IF($Y$2="DAILY",DATE(B430,1,1)-WEEKDAY(DATE(B430,1,1),1)+4,""),"")</f>
        <v/>
      </c>
      <c r="H430" s="55" t="str">
        <f>IFERROR(IF($Y$2="DAILY",DATE(B430,1,1)-WEEKDAY(DATE(B430,1,1),1)+5,""),"")</f>
        <v/>
      </c>
      <c r="I430" s="55" t="str">
        <f>IFERROR(IF($Y$2="DAILY",DATE(B430,1,1)-WEEKDAY(DATE(B430,1,1),1)+6,""),"")</f>
        <v/>
      </c>
      <c r="J430" s="55" t="str">
        <f>IFERROR(IF($Y$2="DAILY",DATE(B430,1,1)-WEEKDAY(DATE(B430,1,1),1)+7,""),"")</f>
        <v/>
      </c>
      <c r="K430" s="55" t="str">
        <f t="shared" ref="K430:BV430" si="1754">IFERROR(IF($Y$2="DAILY",J430+1,""),"")</f>
        <v/>
      </c>
      <c r="L430" s="55" t="str">
        <f t="shared" si="1754"/>
        <v/>
      </c>
      <c r="M430" s="55" t="str">
        <f t="shared" si="1754"/>
        <v/>
      </c>
      <c r="N430" s="55" t="str">
        <f t="shared" si="1754"/>
        <v/>
      </c>
      <c r="O430" s="55" t="str">
        <f t="shared" si="1754"/>
        <v/>
      </c>
      <c r="P430" s="55" t="str">
        <f t="shared" si="1754"/>
        <v/>
      </c>
      <c r="Q430" s="55" t="str">
        <f t="shared" si="1754"/>
        <v/>
      </c>
      <c r="R430" s="55" t="str">
        <f t="shared" si="1754"/>
        <v/>
      </c>
      <c r="S430" s="55" t="str">
        <f t="shared" si="1754"/>
        <v/>
      </c>
      <c r="T430" s="55" t="str">
        <f t="shared" si="1754"/>
        <v/>
      </c>
      <c r="U430" s="55" t="str">
        <f t="shared" si="1754"/>
        <v/>
      </c>
      <c r="V430" s="55" t="str">
        <f t="shared" si="1754"/>
        <v/>
      </c>
      <c r="W430" s="55" t="str">
        <f t="shared" si="1754"/>
        <v/>
      </c>
      <c r="X430" s="55" t="str">
        <f t="shared" si="1754"/>
        <v/>
      </c>
      <c r="Y430" s="55" t="str">
        <f t="shared" si="1754"/>
        <v/>
      </c>
      <c r="Z430" s="55" t="str">
        <f t="shared" si="1754"/>
        <v/>
      </c>
      <c r="AA430" s="55" t="str">
        <f t="shared" si="1754"/>
        <v/>
      </c>
      <c r="AB430" s="55" t="str">
        <f t="shared" si="1754"/>
        <v/>
      </c>
      <c r="AC430" s="55" t="str">
        <f t="shared" si="1754"/>
        <v/>
      </c>
      <c r="AD430" s="55" t="str">
        <f t="shared" si="1754"/>
        <v/>
      </c>
      <c r="AE430" s="55" t="str">
        <f t="shared" si="1754"/>
        <v/>
      </c>
      <c r="AF430" s="55" t="str">
        <f t="shared" si="1754"/>
        <v/>
      </c>
      <c r="AG430" s="55" t="str">
        <f t="shared" si="1754"/>
        <v/>
      </c>
      <c r="AH430" s="55" t="str">
        <f t="shared" si="1754"/>
        <v/>
      </c>
      <c r="AI430" s="55" t="str">
        <f t="shared" si="1754"/>
        <v/>
      </c>
      <c r="AJ430" s="55" t="str">
        <f t="shared" si="1754"/>
        <v/>
      </c>
      <c r="AK430" s="55" t="str">
        <f t="shared" si="1754"/>
        <v/>
      </c>
      <c r="AL430" s="55" t="str">
        <f t="shared" si="1754"/>
        <v/>
      </c>
      <c r="AM430" s="55" t="str">
        <f t="shared" si="1754"/>
        <v/>
      </c>
      <c r="AN430" s="55" t="str">
        <f t="shared" si="1754"/>
        <v/>
      </c>
      <c r="AO430" s="55" t="str">
        <f t="shared" si="1754"/>
        <v/>
      </c>
      <c r="AP430" s="55" t="str">
        <f t="shared" si="1754"/>
        <v/>
      </c>
      <c r="AQ430" s="55" t="str">
        <f t="shared" si="1754"/>
        <v/>
      </c>
      <c r="AR430" s="55" t="str">
        <f t="shared" si="1754"/>
        <v/>
      </c>
      <c r="AS430" s="55" t="str">
        <f t="shared" si="1754"/>
        <v/>
      </c>
      <c r="AT430" s="55" t="str">
        <f t="shared" si="1754"/>
        <v/>
      </c>
      <c r="AU430" s="55" t="str">
        <f t="shared" si="1754"/>
        <v/>
      </c>
      <c r="AV430" s="55" t="str">
        <f t="shared" si="1754"/>
        <v/>
      </c>
      <c r="AW430" s="55" t="str">
        <f t="shared" si="1754"/>
        <v/>
      </c>
      <c r="AX430" s="55" t="str">
        <f t="shared" si="1754"/>
        <v/>
      </c>
      <c r="AY430" s="55" t="str">
        <f t="shared" si="1754"/>
        <v/>
      </c>
      <c r="AZ430" s="55" t="str">
        <f t="shared" si="1754"/>
        <v/>
      </c>
      <c r="BA430" s="55" t="str">
        <f t="shared" si="1754"/>
        <v/>
      </c>
      <c r="BB430" s="55" t="str">
        <f t="shared" si="1754"/>
        <v/>
      </c>
      <c r="BC430" s="55" t="str">
        <f t="shared" si="1754"/>
        <v/>
      </c>
      <c r="BD430" s="55" t="str">
        <f t="shared" si="1754"/>
        <v/>
      </c>
      <c r="BE430" s="55" t="str">
        <f t="shared" si="1754"/>
        <v/>
      </c>
      <c r="BF430" s="55" t="str">
        <f t="shared" si="1754"/>
        <v/>
      </c>
      <c r="BG430" s="55" t="str">
        <f t="shared" si="1754"/>
        <v/>
      </c>
      <c r="BH430" s="55" t="str">
        <f t="shared" si="1754"/>
        <v/>
      </c>
      <c r="BI430" s="55" t="str">
        <f t="shared" si="1754"/>
        <v/>
      </c>
      <c r="BJ430" s="55" t="str">
        <f t="shared" si="1754"/>
        <v/>
      </c>
      <c r="BK430" s="55" t="str">
        <f t="shared" si="1754"/>
        <v/>
      </c>
      <c r="BL430" s="55" t="str">
        <f t="shared" si="1754"/>
        <v/>
      </c>
      <c r="BM430" s="55" t="str">
        <f t="shared" si="1754"/>
        <v/>
      </c>
      <c r="BN430" s="55" t="str">
        <f t="shared" si="1754"/>
        <v/>
      </c>
      <c r="BO430" s="55" t="str">
        <f t="shared" si="1754"/>
        <v/>
      </c>
      <c r="BP430" s="55" t="str">
        <f t="shared" si="1754"/>
        <v/>
      </c>
      <c r="BQ430" s="55" t="str">
        <f t="shared" si="1754"/>
        <v/>
      </c>
      <c r="BR430" s="55" t="str">
        <f t="shared" si="1754"/>
        <v/>
      </c>
      <c r="BS430" s="55" t="str">
        <f t="shared" si="1754"/>
        <v/>
      </c>
      <c r="BT430" s="55" t="str">
        <f t="shared" si="1754"/>
        <v/>
      </c>
      <c r="BU430" s="55" t="str">
        <f t="shared" si="1754"/>
        <v/>
      </c>
      <c r="BV430" s="55" t="str">
        <f t="shared" si="1754"/>
        <v/>
      </c>
      <c r="BW430" s="55" t="str">
        <f t="shared" ref="BW430:CO430" si="1755">IFERROR(IF($Y$2="DAILY",BV430+1,""),"")</f>
        <v/>
      </c>
      <c r="BX430" s="55" t="str">
        <f t="shared" si="1755"/>
        <v/>
      </c>
      <c r="BY430" s="55" t="str">
        <f t="shared" si="1755"/>
        <v/>
      </c>
      <c r="BZ430" s="55" t="str">
        <f t="shared" si="1755"/>
        <v/>
      </c>
      <c r="CA430" s="55" t="str">
        <f t="shared" si="1755"/>
        <v/>
      </c>
      <c r="CB430" s="55" t="str">
        <f t="shared" si="1755"/>
        <v/>
      </c>
      <c r="CC430" s="55" t="str">
        <f t="shared" si="1755"/>
        <v/>
      </c>
      <c r="CD430" s="55" t="str">
        <f t="shared" si="1755"/>
        <v/>
      </c>
      <c r="CE430" s="55" t="str">
        <f t="shared" si="1755"/>
        <v/>
      </c>
      <c r="CF430" s="55" t="str">
        <f t="shared" si="1755"/>
        <v/>
      </c>
      <c r="CG430" s="55" t="str">
        <f t="shared" si="1755"/>
        <v/>
      </c>
      <c r="CH430" s="55" t="str">
        <f t="shared" si="1755"/>
        <v/>
      </c>
      <c r="CI430" s="55" t="str">
        <f t="shared" si="1755"/>
        <v/>
      </c>
      <c r="CJ430" s="55" t="str">
        <f t="shared" si="1755"/>
        <v/>
      </c>
      <c r="CK430" s="55" t="str">
        <f t="shared" si="1755"/>
        <v/>
      </c>
      <c r="CL430" s="55" t="str">
        <f t="shared" si="1755"/>
        <v/>
      </c>
      <c r="CM430" s="55" t="str">
        <f t="shared" si="1755"/>
        <v/>
      </c>
      <c r="CN430" s="55" t="str">
        <f t="shared" si="1755"/>
        <v/>
      </c>
      <c r="CO430" s="55" t="str">
        <f t="shared" si="1755"/>
        <v/>
      </c>
      <c r="CP430" s="56" t="str">
        <f>IFERROR(IF($Y$2="DAILY",DATE(B430,1,1)-WEEKDAY(DATE(B430,1,1))+13*7,DATE(CR430,1,1)-WEEKDAY(DATE(CR430,1,1))+13*7),"")</f>
        <v/>
      </c>
      <c r="CQ430" s="3"/>
      <c r="CR430" s="3" t="str">
        <f>B94</f>
        <v/>
      </c>
    </row>
    <row r="431" spans="1:96" ht="21" customHeight="1" x14ac:dyDescent="0.25">
      <c r="A431" s="48"/>
      <c r="B431" s="61"/>
      <c r="C431" s="57">
        <f t="shared" ref="C431" si="1756">IF($Y$2="DAILY",2,"")</f>
        <v>2</v>
      </c>
      <c r="D431" s="54" t="str">
        <f t="shared" ref="D431:D433" si="1757">IFERROR(IF($Y$2="DAILY",CP430+1,""),"")</f>
        <v/>
      </c>
      <c r="E431" s="55" t="str">
        <f t="shared" ref="E431:BP431" si="1758">IFERROR(IF($Y$2="DAILY",D431+1,""),"")</f>
        <v/>
      </c>
      <c r="F431" s="55" t="str">
        <f t="shared" si="1758"/>
        <v/>
      </c>
      <c r="G431" s="55" t="str">
        <f t="shared" si="1758"/>
        <v/>
      </c>
      <c r="H431" s="55" t="str">
        <f t="shared" si="1758"/>
        <v/>
      </c>
      <c r="I431" s="55" t="str">
        <f t="shared" si="1758"/>
        <v/>
      </c>
      <c r="J431" s="55" t="str">
        <f t="shared" si="1758"/>
        <v/>
      </c>
      <c r="K431" s="55" t="str">
        <f t="shared" si="1758"/>
        <v/>
      </c>
      <c r="L431" s="55" t="str">
        <f t="shared" si="1758"/>
        <v/>
      </c>
      <c r="M431" s="55" t="str">
        <f t="shared" si="1758"/>
        <v/>
      </c>
      <c r="N431" s="55" t="str">
        <f t="shared" si="1758"/>
        <v/>
      </c>
      <c r="O431" s="55" t="str">
        <f t="shared" si="1758"/>
        <v/>
      </c>
      <c r="P431" s="55" t="str">
        <f t="shared" si="1758"/>
        <v/>
      </c>
      <c r="Q431" s="55" t="str">
        <f t="shared" si="1758"/>
        <v/>
      </c>
      <c r="R431" s="55" t="str">
        <f t="shared" si="1758"/>
        <v/>
      </c>
      <c r="S431" s="55" t="str">
        <f t="shared" si="1758"/>
        <v/>
      </c>
      <c r="T431" s="55" t="str">
        <f t="shared" si="1758"/>
        <v/>
      </c>
      <c r="U431" s="55" t="str">
        <f t="shared" si="1758"/>
        <v/>
      </c>
      <c r="V431" s="55" t="str">
        <f t="shared" si="1758"/>
        <v/>
      </c>
      <c r="W431" s="55" t="str">
        <f t="shared" si="1758"/>
        <v/>
      </c>
      <c r="X431" s="55" t="str">
        <f t="shared" si="1758"/>
        <v/>
      </c>
      <c r="Y431" s="55" t="str">
        <f t="shared" si="1758"/>
        <v/>
      </c>
      <c r="Z431" s="55" t="str">
        <f t="shared" si="1758"/>
        <v/>
      </c>
      <c r="AA431" s="55" t="str">
        <f t="shared" si="1758"/>
        <v/>
      </c>
      <c r="AB431" s="55" t="str">
        <f t="shared" si="1758"/>
        <v/>
      </c>
      <c r="AC431" s="55" t="str">
        <f t="shared" si="1758"/>
        <v/>
      </c>
      <c r="AD431" s="55" t="str">
        <f t="shared" si="1758"/>
        <v/>
      </c>
      <c r="AE431" s="55" t="str">
        <f t="shared" si="1758"/>
        <v/>
      </c>
      <c r="AF431" s="55" t="str">
        <f t="shared" si="1758"/>
        <v/>
      </c>
      <c r="AG431" s="55" t="str">
        <f t="shared" si="1758"/>
        <v/>
      </c>
      <c r="AH431" s="55" t="str">
        <f t="shared" si="1758"/>
        <v/>
      </c>
      <c r="AI431" s="55" t="str">
        <f t="shared" si="1758"/>
        <v/>
      </c>
      <c r="AJ431" s="55" t="str">
        <f t="shared" si="1758"/>
        <v/>
      </c>
      <c r="AK431" s="55" t="str">
        <f t="shared" si="1758"/>
        <v/>
      </c>
      <c r="AL431" s="55" t="str">
        <f t="shared" si="1758"/>
        <v/>
      </c>
      <c r="AM431" s="55" t="str">
        <f t="shared" si="1758"/>
        <v/>
      </c>
      <c r="AN431" s="55" t="str">
        <f t="shared" si="1758"/>
        <v/>
      </c>
      <c r="AO431" s="55" t="str">
        <f t="shared" si="1758"/>
        <v/>
      </c>
      <c r="AP431" s="55" t="str">
        <f t="shared" si="1758"/>
        <v/>
      </c>
      <c r="AQ431" s="55" t="str">
        <f t="shared" si="1758"/>
        <v/>
      </c>
      <c r="AR431" s="55" t="str">
        <f t="shared" si="1758"/>
        <v/>
      </c>
      <c r="AS431" s="55" t="str">
        <f t="shared" si="1758"/>
        <v/>
      </c>
      <c r="AT431" s="55" t="str">
        <f t="shared" si="1758"/>
        <v/>
      </c>
      <c r="AU431" s="55" t="str">
        <f t="shared" si="1758"/>
        <v/>
      </c>
      <c r="AV431" s="55" t="str">
        <f t="shared" si="1758"/>
        <v/>
      </c>
      <c r="AW431" s="55" t="str">
        <f t="shared" si="1758"/>
        <v/>
      </c>
      <c r="AX431" s="55" t="str">
        <f t="shared" si="1758"/>
        <v/>
      </c>
      <c r="AY431" s="55" t="str">
        <f t="shared" si="1758"/>
        <v/>
      </c>
      <c r="AZ431" s="55" t="str">
        <f t="shared" si="1758"/>
        <v/>
      </c>
      <c r="BA431" s="55" t="str">
        <f t="shared" si="1758"/>
        <v/>
      </c>
      <c r="BB431" s="55" t="str">
        <f t="shared" si="1758"/>
        <v/>
      </c>
      <c r="BC431" s="55" t="str">
        <f t="shared" si="1758"/>
        <v/>
      </c>
      <c r="BD431" s="55" t="str">
        <f t="shared" si="1758"/>
        <v/>
      </c>
      <c r="BE431" s="55" t="str">
        <f t="shared" si="1758"/>
        <v/>
      </c>
      <c r="BF431" s="55" t="str">
        <f t="shared" si="1758"/>
        <v/>
      </c>
      <c r="BG431" s="55" t="str">
        <f t="shared" si="1758"/>
        <v/>
      </c>
      <c r="BH431" s="55" t="str">
        <f t="shared" si="1758"/>
        <v/>
      </c>
      <c r="BI431" s="55" t="str">
        <f t="shared" si="1758"/>
        <v/>
      </c>
      <c r="BJ431" s="55" t="str">
        <f t="shared" si="1758"/>
        <v/>
      </c>
      <c r="BK431" s="55" t="str">
        <f t="shared" si="1758"/>
        <v/>
      </c>
      <c r="BL431" s="55" t="str">
        <f t="shared" si="1758"/>
        <v/>
      </c>
      <c r="BM431" s="55" t="str">
        <f t="shared" si="1758"/>
        <v/>
      </c>
      <c r="BN431" s="55" t="str">
        <f t="shared" si="1758"/>
        <v/>
      </c>
      <c r="BO431" s="55" t="str">
        <f t="shared" si="1758"/>
        <v/>
      </c>
      <c r="BP431" s="55" t="str">
        <f t="shared" si="1758"/>
        <v/>
      </c>
      <c r="BQ431" s="55" t="str">
        <f t="shared" ref="BQ431:CO431" si="1759">IFERROR(IF($Y$2="DAILY",BP431+1,""),"")</f>
        <v/>
      </c>
      <c r="BR431" s="55" t="str">
        <f t="shared" si="1759"/>
        <v/>
      </c>
      <c r="BS431" s="55" t="str">
        <f t="shared" si="1759"/>
        <v/>
      </c>
      <c r="BT431" s="55" t="str">
        <f t="shared" si="1759"/>
        <v/>
      </c>
      <c r="BU431" s="55" t="str">
        <f t="shared" si="1759"/>
        <v/>
      </c>
      <c r="BV431" s="55" t="str">
        <f t="shared" si="1759"/>
        <v/>
      </c>
      <c r="BW431" s="55" t="str">
        <f t="shared" si="1759"/>
        <v/>
      </c>
      <c r="BX431" s="55" t="str">
        <f t="shared" si="1759"/>
        <v/>
      </c>
      <c r="BY431" s="55" t="str">
        <f t="shared" si="1759"/>
        <v/>
      </c>
      <c r="BZ431" s="55" t="str">
        <f t="shared" si="1759"/>
        <v/>
      </c>
      <c r="CA431" s="55" t="str">
        <f t="shared" si="1759"/>
        <v/>
      </c>
      <c r="CB431" s="55" t="str">
        <f t="shared" si="1759"/>
        <v/>
      </c>
      <c r="CC431" s="55" t="str">
        <f t="shared" si="1759"/>
        <v/>
      </c>
      <c r="CD431" s="55" t="str">
        <f t="shared" si="1759"/>
        <v/>
      </c>
      <c r="CE431" s="55" t="str">
        <f t="shared" si="1759"/>
        <v/>
      </c>
      <c r="CF431" s="55" t="str">
        <f t="shared" si="1759"/>
        <v/>
      </c>
      <c r="CG431" s="55" t="str">
        <f t="shared" si="1759"/>
        <v/>
      </c>
      <c r="CH431" s="55" t="str">
        <f t="shared" si="1759"/>
        <v/>
      </c>
      <c r="CI431" s="55" t="str">
        <f t="shared" si="1759"/>
        <v/>
      </c>
      <c r="CJ431" s="55" t="str">
        <f t="shared" si="1759"/>
        <v/>
      </c>
      <c r="CK431" s="55" t="str">
        <f t="shared" si="1759"/>
        <v/>
      </c>
      <c r="CL431" s="55" t="str">
        <f t="shared" si="1759"/>
        <v/>
      </c>
      <c r="CM431" s="55" t="str">
        <f t="shared" si="1759"/>
        <v/>
      </c>
      <c r="CN431" s="55" t="str">
        <f t="shared" si="1759"/>
        <v/>
      </c>
      <c r="CO431" s="55" t="str">
        <f t="shared" si="1759"/>
        <v/>
      </c>
      <c r="CP431" s="56" t="str">
        <f>IFERROR(IF($Y$2="DAILY",DATE(B430,1,1)-WEEKDAY(DATE(B430,1,1))+26*7,DATE(CR431,1,1)-WEEKDAY(DATE(CR431,1,1))+26*7),"")</f>
        <v/>
      </c>
      <c r="CQ431" s="3"/>
      <c r="CR431" s="3" t="str">
        <f>B94</f>
        <v/>
      </c>
    </row>
    <row r="432" spans="1:96" ht="21" customHeight="1" x14ac:dyDescent="0.25">
      <c r="A432" s="48"/>
      <c r="B432" s="49"/>
      <c r="C432" s="57">
        <f t="shared" ref="C432" si="1760">IF($Y$2="DAILY",3,"")</f>
        <v>3</v>
      </c>
      <c r="D432" s="54" t="str">
        <f t="shared" si="1757"/>
        <v/>
      </c>
      <c r="E432" s="55" t="str">
        <f t="shared" ref="E432:BP432" si="1761">IFERROR(IF($Y$2="DAILY",D432+1,""),"")</f>
        <v/>
      </c>
      <c r="F432" s="55" t="str">
        <f t="shared" si="1761"/>
        <v/>
      </c>
      <c r="G432" s="55" t="str">
        <f t="shared" si="1761"/>
        <v/>
      </c>
      <c r="H432" s="55" t="str">
        <f t="shared" si="1761"/>
        <v/>
      </c>
      <c r="I432" s="55" t="str">
        <f t="shared" si="1761"/>
        <v/>
      </c>
      <c r="J432" s="55" t="str">
        <f t="shared" si="1761"/>
        <v/>
      </c>
      <c r="K432" s="55" t="str">
        <f t="shared" si="1761"/>
        <v/>
      </c>
      <c r="L432" s="55" t="str">
        <f t="shared" si="1761"/>
        <v/>
      </c>
      <c r="M432" s="55" t="str">
        <f t="shared" si="1761"/>
        <v/>
      </c>
      <c r="N432" s="55" t="str">
        <f t="shared" si="1761"/>
        <v/>
      </c>
      <c r="O432" s="55" t="str">
        <f t="shared" si="1761"/>
        <v/>
      </c>
      <c r="P432" s="55" t="str">
        <f t="shared" si="1761"/>
        <v/>
      </c>
      <c r="Q432" s="55" t="str">
        <f t="shared" si="1761"/>
        <v/>
      </c>
      <c r="R432" s="55" t="str">
        <f t="shared" si="1761"/>
        <v/>
      </c>
      <c r="S432" s="55" t="str">
        <f t="shared" si="1761"/>
        <v/>
      </c>
      <c r="T432" s="55" t="str">
        <f t="shared" si="1761"/>
        <v/>
      </c>
      <c r="U432" s="55" t="str">
        <f t="shared" si="1761"/>
        <v/>
      </c>
      <c r="V432" s="55" t="str">
        <f t="shared" si="1761"/>
        <v/>
      </c>
      <c r="W432" s="55" t="str">
        <f t="shared" si="1761"/>
        <v/>
      </c>
      <c r="X432" s="55" t="str">
        <f t="shared" si="1761"/>
        <v/>
      </c>
      <c r="Y432" s="55" t="str">
        <f t="shared" si="1761"/>
        <v/>
      </c>
      <c r="Z432" s="55" t="str">
        <f t="shared" si="1761"/>
        <v/>
      </c>
      <c r="AA432" s="55" t="str">
        <f t="shared" si="1761"/>
        <v/>
      </c>
      <c r="AB432" s="55" t="str">
        <f t="shared" si="1761"/>
        <v/>
      </c>
      <c r="AC432" s="55" t="str">
        <f t="shared" si="1761"/>
        <v/>
      </c>
      <c r="AD432" s="55" t="str">
        <f t="shared" si="1761"/>
        <v/>
      </c>
      <c r="AE432" s="55" t="str">
        <f t="shared" si="1761"/>
        <v/>
      </c>
      <c r="AF432" s="55" t="str">
        <f t="shared" si="1761"/>
        <v/>
      </c>
      <c r="AG432" s="55" t="str">
        <f t="shared" si="1761"/>
        <v/>
      </c>
      <c r="AH432" s="55" t="str">
        <f t="shared" si="1761"/>
        <v/>
      </c>
      <c r="AI432" s="55" t="str">
        <f t="shared" si="1761"/>
        <v/>
      </c>
      <c r="AJ432" s="55" t="str">
        <f t="shared" si="1761"/>
        <v/>
      </c>
      <c r="AK432" s="55" t="str">
        <f t="shared" si="1761"/>
        <v/>
      </c>
      <c r="AL432" s="55" t="str">
        <f t="shared" si="1761"/>
        <v/>
      </c>
      <c r="AM432" s="55" t="str">
        <f t="shared" si="1761"/>
        <v/>
      </c>
      <c r="AN432" s="55" t="str">
        <f t="shared" si="1761"/>
        <v/>
      </c>
      <c r="AO432" s="55" t="str">
        <f t="shared" si="1761"/>
        <v/>
      </c>
      <c r="AP432" s="55" t="str">
        <f t="shared" si="1761"/>
        <v/>
      </c>
      <c r="AQ432" s="55" t="str">
        <f t="shared" si="1761"/>
        <v/>
      </c>
      <c r="AR432" s="55" t="str">
        <f t="shared" si="1761"/>
        <v/>
      </c>
      <c r="AS432" s="55" t="str">
        <f t="shared" si="1761"/>
        <v/>
      </c>
      <c r="AT432" s="55" t="str">
        <f t="shared" si="1761"/>
        <v/>
      </c>
      <c r="AU432" s="55" t="str">
        <f t="shared" si="1761"/>
        <v/>
      </c>
      <c r="AV432" s="55" t="str">
        <f t="shared" si="1761"/>
        <v/>
      </c>
      <c r="AW432" s="55" t="str">
        <f t="shared" si="1761"/>
        <v/>
      </c>
      <c r="AX432" s="55" t="str">
        <f t="shared" si="1761"/>
        <v/>
      </c>
      <c r="AY432" s="55" t="str">
        <f t="shared" si="1761"/>
        <v/>
      </c>
      <c r="AZ432" s="55" t="str">
        <f t="shared" si="1761"/>
        <v/>
      </c>
      <c r="BA432" s="55" t="str">
        <f t="shared" si="1761"/>
        <v/>
      </c>
      <c r="BB432" s="55" t="str">
        <f t="shared" si="1761"/>
        <v/>
      </c>
      <c r="BC432" s="55" t="str">
        <f t="shared" si="1761"/>
        <v/>
      </c>
      <c r="BD432" s="55" t="str">
        <f t="shared" si="1761"/>
        <v/>
      </c>
      <c r="BE432" s="55" t="str">
        <f t="shared" si="1761"/>
        <v/>
      </c>
      <c r="BF432" s="55" t="str">
        <f t="shared" si="1761"/>
        <v/>
      </c>
      <c r="BG432" s="55" t="str">
        <f t="shared" si="1761"/>
        <v/>
      </c>
      <c r="BH432" s="55" t="str">
        <f t="shared" si="1761"/>
        <v/>
      </c>
      <c r="BI432" s="55" t="str">
        <f t="shared" si="1761"/>
        <v/>
      </c>
      <c r="BJ432" s="55" t="str">
        <f t="shared" si="1761"/>
        <v/>
      </c>
      <c r="BK432" s="55" t="str">
        <f t="shared" si="1761"/>
        <v/>
      </c>
      <c r="BL432" s="55" t="str">
        <f t="shared" si="1761"/>
        <v/>
      </c>
      <c r="BM432" s="55" t="str">
        <f t="shared" si="1761"/>
        <v/>
      </c>
      <c r="BN432" s="55" t="str">
        <f t="shared" si="1761"/>
        <v/>
      </c>
      <c r="BO432" s="55" t="str">
        <f t="shared" si="1761"/>
        <v/>
      </c>
      <c r="BP432" s="55" t="str">
        <f t="shared" si="1761"/>
        <v/>
      </c>
      <c r="BQ432" s="55" t="str">
        <f t="shared" ref="BQ432:CO432" si="1762">IFERROR(IF($Y$2="DAILY",BP432+1,""),"")</f>
        <v/>
      </c>
      <c r="BR432" s="55" t="str">
        <f t="shared" si="1762"/>
        <v/>
      </c>
      <c r="BS432" s="55" t="str">
        <f t="shared" si="1762"/>
        <v/>
      </c>
      <c r="BT432" s="55" t="str">
        <f t="shared" si="1762"/>
        <v/>
      </c>
      <c r="BU432" s="55" t="str">
        <f t="shared" si="1762"/>
        <v/>
      </c>
      <c r="BV432" s="55" t="str">
        <f t="shared" si="1762"/>
        <v/>
      </c>
      <c r="BW432" s="55" t="str">
        <f t="shared" si="1762"/>
        <v/>
      </c>
      <c r="BX432" s="55" t="str">
        <f t="shared" si="1762"/>
        <v/>
      </c>
      <c r="BY432" s="55" t="str">
        <f t="shared" si="1762"/>
        <v/>
      </c>
      <c r="BZ432" s="55" t="str">
        <f t="shared" si="1762"/>
        <v/>
      </c>
      <c r="CA432" s="55" t="str">
        <f t="shared" si="1762"/>
        <v/>
      </c>
      <c r="CB432" s="55" t="str">
        <f t="shared" si="1762"/>
        <v/>
      </c>
      <c r="CC432" s="55" t="str">
        <f t="shared" si="1762"/>
        <v/>
      </c>
      <c r="CD432" s="55" t="str">
        <f t="shared" si="1762"/>
        <v/>
      </c>
      <c r="CE432" s="55" t="str">
        <f t="shared" si="1762"/>
        <v/>
      </c>
      <c r="CF432" s="55" t="str">
        <f t="shared" si="1762"/>
        <v/>
      </c>
      <c r="CG432" s="55" t="str">
        <f t="shared" si="1762"/>
        <v/>
      </c>
      <c r="CH432" s="55" t="str">
        <f t="shared" si="1762"/>
        <v/>
      </c>
      <c r="CI432" s="55" t="str">
        <f t="shared" si="1762"/>
        <v/>
      </c>
      <c r="CJ432" s="55" t="str">
        <f t="shared" si="1762"/>
        <v/>
      </c>
      <c r="CK432" s="55" t="str">
        <f t="shared" si="1762"/>
        <v/>
      </c>
      <c r="CL432" s="55" t="str">
        <f t="shared" si="1762"/>
        <v/>
      </c>
      <c r="CM432" s="55" t="str">
        <f t="shared" si="1762"/>
        <v/>
      </c>
      <c r="CN432" s="55" t="str">
        <f t="shared" si="1762"/>
        <v/>
      </c>
      <c r="CO432" s="55" t="str">
        <f t="shared" si="1762"/>
        <v/>
      </c>
      <c r="CP432" s="56" t="str">
        <f>IFERROR(IF($Y$2="DAILY",DATE(B430,1,1)-WEEKDAY(DATE(B430,1,1))+39*7,DATE(CR432,1,1)-WEEKDAY(DATE(CR432,1,1))+39*7),"")</f>
        <v/>
      </c>
      <c r="CQ432" s="3"/>
      <c r="CR432" s="3" t="str">
        <f>B94</f>
        <v/>
      </c>
    </row>
    <row r="433" spans="1:96" ht="21" customHeight="1" x14ac:dyDescent="0.25">
      <c r="A433" s="48"/>
      <c r="B433" s="49"/>
      <c r="C433" s="57">
        <f t="shared" ref="C433" si="1763">IF($Y$2="DAILY",4,"")</f>
        <v>4</v>
      </c>
      <c r="D433" s="54" t="str">
        <f t="shared" si="1757"/>
        <v/>
      </c>
      <c r="E433" s="55" t="str">
        <f t="shared" ref="E433:BP433" si="1764">IFERROR(IF($Y$2="DAILY",D433+1,""),"")</f>
        <v/>
      </c>
      <c r="F433" s="55" t="str">
        <f t="shared" si="1764"/>
        <v/>
      </c>
      <c r="G433" s="55" t="str">
        <f t="shared" si="1764"/>
        <v/>
      </c>
      <c r="H433" s="55" t="str">
        <f t="shared" si="1764"/>
        <v/>
      </c>
      <c r="I433" s="55" t="str">
        <f t="shared" si="1764"/>
        <v/>
      </c>
      <c r="J433" s="55" t="str">
        <f t="shared" si="1764"/>
        <v/>
      </c>
      <c r="K433" s="55" t="str">
        <f t="shared" si="1764"/>
        <v/>
      </c>
      <c r="L433" s="55" t="str">
        <f t="shared" si="1764"/>
        <v/>
      </c>
      <c r="M433" s="55" t="str">
        <f t="shared" si="1764"/>
        <v/>
      </c>
      <c r="N433" s="55" t="str">
        <f t="shared" si="1764"/>
        <v/>
      </c>
      <c r="O433" s="55" t="str">
        <f t="shared" si="1764"/>
        <v/>
      </c>
      <c r="P433" s="55" t="str">
        <f t="shared" si="1764"/>
        <v/>
      </c>
      <c r="Q433" s="55" t="str">
        <f t="shared" si="1764"/>
        <v/>
      </c>
      <c r="R433" s="55" t="str">
        <f t="shared" si="1764"/>
        <v/>
      </c>
      <c r="S433" s="55" t="str">
        <f t="shared" si="1764"/>
        <v/>
      </c>
      <c r="T433" s="55" t="str">
        <f t="shared" si="1764"/>
        <v/>
      </c>
      <c r="U433" s="55" t="str">
        <f t="shared" si="1764"/>
        <v/>
      </c>
      <c r="V433" s="55" t="str">
        <f t="shared" si="1764"/>
        <v/>
      </c>
      <c r="W433" s="55" t="str">
        <f t="shared" si="1764"/>
        <v/>
      </c>
      <c r="X433" s="55" t="str">
        <f t="shared" si="1764"/>
        <v/>
      </c>
      <c r="Y433" s="55" t="str">
        <f t="shared" si="1764"/>
        <v/>
      </c>
      <c r="Z433" s="55" t="str">
        <f t="shared" si="1764"/>
        <v/>
      </c>
      <c r="AA433" s="55" t="str">
        <f t="shared" si="1764"/>
        <v/>
      </c>
      <c r="AB433" s="55" t="str">
        <f t="shared" si="1764"/>
        <v/>
      </c>
      <c r="AC433" s="55" t="str">
        <f t="shared" si="1764"/>
        <v/>
      </c>
      <c r="AD433" s="55" t="str">
        <f t="shared" si="1764"/>
        <v/>
      </c>
      <c r="AE433" s="55" t="str">
        <f t="shared" si="1764"/>
        <v/>
      </c>
      <c r="AF433" s="55" t="str">
        <f t="shared" si="1764"/>
        <v/>
      </c>
      <c r="AG433" s="55" t="str">
        <f t="shared" si="1764"/>
        <v/>
      </c>
      <c r="AH433" s="55" t="str">
        <f t="shared" si="1764"/>
        <v/>
      </c>
      <c r="AI433" s="55" t="str">
        <f t="shared" si="1764"/>
        <v/>
      </c>
      <c r="AJ433" s="55" t="str">
        <f t="shared" si="1764"/>
        <v/>
      </c>
      <c r="AK433" s="55" t="str">
        <f t="shared" si="1764"/>
        <v/>
      </c>
      <c r="AL433" s="55" t="str">
        <f t="shared" si="1764"/>
        <v/>
      </c>
      <c r="AM433" s="55" t="str">
        <f t="shared" si="1764"/>
        <v/>
      </c>
      <c r="AN433" s="55" t="str">
        <f t="shared" si="1764"/>
        <v/>
      </c>
      <c r="AO433" s="55" t="str">
        <f t="shared" si="1764"/>
        <v/>
      </c>
      <c r="AP433" s="55" t="str">
        <f t="shared" si="1764"/>
        <v/>
      </c>
      <c r="AQ433" s="55" t="str">
        <f t="shared" si="1764"/>
        <v/>
      </c>
      <c r="AR433" s="55" t="str">
        <f t="shared" si="1764"/>
        <v/>
      </c>
      <c r="AS433" s="55" t="str">
        <f t="shared" si="1764"/>
        <v/>
      </c>
      <c r="AT433" s="55" t="str">
        <f t="shared" si="1764"/>
        <v/>
      </c>
      <c r="AU433" s="55" t="str">
        <f t="shared" si="1764"/>
        <v/>
      </c>
      <c r="AV433" s="55" t="str">
        <f t="shared" si="1764"/>
        <v/>
      </c>
      <c r="AW433" s="55" t="str">
        <f t="shared" si="1764"/>
        <v/>
      </c>
      <c r="AX433" s="55" t="str">
        <f t="shared" si="1764"/>
        <v/>
      </c>
      <c r="AY433" s="55" t="str">
        <f t="shared" si="1764"/>
        <v/>
      </c>
      <c r="AZ433" s="55" t="str">
        <f t="shared" si="1764"/>
        <v/>
      </c>
      <c r="BA433" s="55" t="str">
        <f t="shared" si="1764"/>
        <v/>
      </c>
      <c r="BB433" s="55" t="str">
        <f t="shared" si="1764"/>
        <v/>
      </c>
      <c r="BC433" s="55" t="str">
        <f t="shared" si="1764"/>
        <v/>
      </c>
      <c r="BD433" s="55" t="str">
        <f t="shared" si="1764"/>
        <v/>
      </c>
      <c r="BE433" s="55" t="str">
        <f t="shared" si="1764"/>
        <v/>
      </c>
      <c r="BF433" s="55" t="str">
        <f t="shared" si="1764"/>
        <v/>
      </c>
      <c r="BG433" s="55" t="str">
        <f t="shared" si="1764"/>
        <v/>
      </c>
      <c r="BH433" s="55" t="str">
        <f t="shared" si="1764"/>
        <v/>
      </c>
      <c r="BI433" s="55" t="str">
        <f t="shared" si="1764"/>
        <v/>
      </c>
      <c r="BJ433" s="55" t="str">
        <f t="shared" si="1764"/>
        <v/>
      </c>
      <c r="BK433" s="55" t="str">
        <f t="shared" si="1764"/>
        <v/>
      </c>
      <c r="BL433" s="55" t="str">
        <f t="shared" si="1764"/>
        <v/>
      </c>
      <c r="BM433" s="55" t="str">
        <f t="shared" si="1764"/>
        <v/>
      </c>
      <c r="BN433" s="55" t="str">
        <f t="shared" si="1764"/>
        <v/>
      </c>
      <c r="BO433" s="55" t="str">
        <f t="shared" si="1764"/>
        <v/>
      </c>
      <c r="BP433" s="55" t="str">
        <f t="shared" si="1764"/>
        <v/>
      </c>
      <c r="BQ433" s="55" t="str">
        <f t="shared" ref="BQ433:CO433" si="1765">IFERROR(IF($Y$2="DAILY",BP433+1,""),"")</f>
        <v/>
      </c>
      <c r="BR433" s="55" t="str">
        <f t="shared" si="1765"/>
        <v/>
      </c>
      <c r="BS433" s="55" t="str">
        <f t="shared" si="1765"/>
        <v/>
      </c>
      <c r="BT433" s="55" t="str">
        <f t="shared" si="1765"/>
        <v/>
      </c>
      <c r="BU433" s="55" t="str">
        <f t="shared" si="1765"/>
        <v/>
      </c>
      <c r="BV433" s="55" t="str">
        <f t="shared" si="1765"/>
        <v/>
      </c>
      <c r="BW433" s="55" t="str">
        <f t="shared" si="1765"/>
        <v/>
      </c>
      <c r="BX433" s="55" t="str">
        <f t="shared" si="1765"/>
        <v/>
      </c>
      <c r="BY433" s="55" t="str">
        <f t="shared" si="1765"/>
        <v/>
      </c>
      <c r="BZ433" s="55" t="str">
        <f t="shared" si="1765"/>
        <v/>
      </c>
      <c r="CA433" s="55" t="str">
        <f t="shared" si="1765"/>
        <v/>
      </c>
      <c r="CB433" s="55" t="str">
        <f t="shared" si="1765"/>
        <v/>
      </c>
      <c r="CC433" s="55" t="str">
        <f t="shared" si="1765"/>
        <v/>
      </c>
      <c r="CD433" s="55" t="str">
        <f t="shared" si="1765"/>
        <v/>
      </c>
      <c r="CE433" s="55" t="str">
        <f t="shared" si="1765"/>
        <v/>
      </c>
      <c r="CF433" s="55" t="str">
        <f t="shared" si="1765"/>
        <v/>
      </c>
      <c r="CG433" s="55" t="str">
        <f t="shared" si="1765"/>
        <v/>
      </c>
      <c r="CH433" s="55" t="str">
        <f t="shared" si="1765"/>
        <v/>
      </c>
      <c r="CI433" s="55" t="str">
        <f t="shared" si="1765"/>
        <v/>
      </c>
      <c r="CJ433" s="55" t="str">
        <f t="shared" si="1765"/>
        <v/>
      </c>
      <c r="CK433" s="55" t="str">
        <f t="shared" si="1765"/>
        <v/>
      </c>
      <c r="CL433" s="55" t="str">
        <f t="shared" si="1765"/>
        <v/>
      </c>
      <c r="CM433" s="55" t="str">
        <f t="shared" si="1765"/>
        <v/>
      </c>
      <c r="CN433" s="55" t="str">
        <f t="shared" si="1765"/>
        <v/>
      </c>
      <c r="CO433" s="55" t="str">
        <f t="shared" si="1765"/>
        <v/>
      </c>
      <c r="CP433" s="56" t="str">
        <f>IFERROR(IF($Y$2="DAILY",DATE(B430,1,1)-WEEKDAY(DATE(B430,1,1))+52*7,DATE(CR433,1,1)-WEEKDAY(DATE(CR433,1,1))+52*7),"")</f>
        <v/>
      </c>
      <c r="CQ433" s="3"/>
      <c r="CR433" s="3" t="str">
        <f>B94</f>
        <v/>
      </c>
    </row>
    <row r="434" spans="1:96" ht="21" customHeight="1" x14ac:dyDescent="0.25">
      <c r="A434" s="48"/>
      <c r="B434" s="49"/>
      <c r="C434" s="58"/>
      <c r="D434" s="54" t="str">
        <f>IFERROR(IF($Y$2="DAILY",IF(AND(MONTH(DATE(B430,2,29))=2,WEEKDAY(DATE(B430,1,1))=7),DATE(B430,12,24),""),""),"")</f>
        <v/>
      </c>
      <c r="E434" s="55" t="str">
        <f>IFERROR(IF($Y$2="DAILY",IF(AND(MONTH(DATE(B430,2,29))=2,WEEKDAY(DATE(B430,1,1))=7),DATE(B430,12,25),""),""),"")</f>
        <v/>
      </c>
      <c r="F434" s="55" t="str">
        <f>IFERROR(IF($Y$2="DAILY",IF(AND(MONTH(DATE(B430,2,29))=2,WEEKDAY(DATE(B430,1,1))=7),DATE(B430,12,26),""),""),"")</f>
        <v/>
      </c>
      <c r="G434" s="55" t="str">
        <f>IFERROR(IF($Y$2="DAILY",IF(AND(MONTH(DATE(B430,2,29))=2,WEEKDAY(DATE(B430,1,1))=7),DATE(B430,12,27),""),""),"")</f>
        <v/>
      </c>
      <c r="H434" s="55" t="str">
        <f>IFERROR(IF($Y$2="DAILY",IF(AND(MONTH(DATE(B430,2,29))=2,WEEKDAY(DATE(B430,1,1))=7),DATE(B430,12,28),""),""),"")</f>
        <v/>
      </c>
      <c r="I434" s="55" t="str">
        <f>IFERROR(IF($Y$2="DAILY",IF(AND(MONTH(DATE(B430,2,29))=2,WEEKDAY(DATE(B430,1,1))=7),DATE(B430,12,29),""),""),"")</f>
        <v/>
      </c>
      <c r="J434" s="55" t="str">
        <f>IFERROR(IF($Y$2="DAILY",IF(AND(MONTH(DATE(B430,2,29))=2,WEEKDAY(DATE(B430,1,1))=7),DATE(B430,12,30),""),""),"")</f>
        <v/>
      </c>
      <c r="K434" s="55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  <c r="BN434" s="62"/>
      <c r="BO434" s="62"/>
      <c r="BP434" s="62"/>
      <c r="BQ434" s="62"/>
      <c r="BR434" s="62"/>
      <c r="BS434" s="62"/>
      <c r="BT434" s="62"/>
      <c r="BU434" s="62"/>
      <c r="BV434" s="62"/>
      <c r="BW434" s="62"/>
      <c r="BX434" s="62"/>
      <c r="BY434" s="62"/>
      <c r="BZ434" s="62"/>
      <c r="CA434" s="62"/>
      <c r="CB434" s="62"/>
      <c r="CC434" s="62"/>
      <c r="CD434" s="62"/>
      <c r="CE434" s="62"/>
      <c r="CF434" s="62"/>
      <c r="CG434" s="62"/>
      <c r="CH434" s="62"/>
      <c r="CI434" s="62"/>
      <c r="CJ434" s="62"/>
      <c r="CK434" s="62"/>
      <c r="CL434" s="62"/>
      <c r="CM434" s="62"/>
      <c r="CN434" s="62"/>
      <c r="CO434" s="62"/>
      <c r="CP434" s="56"/>
      <c r="CQ434" s="3"/>
      <c r="CR434" s="3" t="str">
        <f>B94</f>
        <v/>
      </c>
    </row>
    <row r="435" spans="1:96" ht="21" customHeight="1" x14ac:dyDescent="0.25">
      <c r="A435" s="48" t="str">
        <f>IFERROR(IF($Y$2="DAILY","84-85",""),"")</f>
        <v>84-85</v>
      </c>
      <c r="B435" s="49" t="str">
        <f>IFERROR(IF($Y$2="DAILY",$B$10+85,""),"")</f>
        <v/>
      </c>
      <c r="C435" s="57">
        <f t="shared" ref="C435" si="1766">IF($Y$2="DAILY",1,"")</f>
        <v>1</v>
      </c>
      <c r="D435" s="54" t="str">
        <f>IFERROR(IF($Y$2="DAILY",DATE(B435,1,1)-WEEKDAY(DATE(B435,1,1),1)+1,""),"")</f>
        <v/>
      </c>
      <c r="E435" s="55" t="str">
        <f>IFERROR(IF($Y$2="DAILY",DATE(B435,1,1)-WEEKDAY(DATE(B435,1,1),1)+2,""),"")</f>
        <v/>
      </c>
      <c r="F435" s="55" t="str">
        <f>IFERROR(IF($Y$2="DAILY",DATE(B435,1,1)-WEEKDAY(DATE(B435,1,1),1)+3,""),"")</f>
        <v/>
      </c>
      <c r="G435" s="55" t="str">
        <f>IFERROR(IF($Y$2="DAILY",DATE(B435,1,1)-WEEKDAY(DATE(B435,1,1),1)+4,""),"")</f>
        <v/>
      </c>
      <c r="H435" s="55" t="str">
        <f>IFERROR(IF($Y$2="DAILY",DATE(B435,1,1)-WEEKDAY(DATE(B435,1,1),1)+5,""),"")</f>
        <v/>
      </c>
      <c r="I435" s="55" t="str">
        <f>IFERROR(IF($Y$2="DAILY",DATE(B435,1,1)-WEEKDAY(DATE(B435,1,1),1)+6,""),"")</f>
        <v/>
      </c>
      <c r="J435" s="55" t="str">
        <f>IFERROR(IF($Y$2="DAILY",DATE(B435,1,1)-WEEKDAY(DATE(B435,1,1),1)+7,""),"")</f>
        <v/>
      </c>
      <c r="K435" s="55" t="str">
        <f t="shared" ref="K435:BV435" si="1767">IFERROR(IF($Y$2="DAILY",J435+1,""),"")</f>
        <v/>
      </c>
      <c r="L435" s="55" t="str">
        <f t="shared" si="1767"/>
        <v/>
      </c>
      <c r="M435" s="55" t="str">
        <f t="shared" si="1767"/>
        <v/>
      </c>
      <c r="N435" s="55" t="str">
        <f t="shared" si="1767"/>
        <v/>
      </c>
      <c r="O435" s="55" t="str">
        <f t="shared" si="1767"/>
        <v/>
      </c>
      <c r="P435" s="55" t="str">
        <f t="shared" si="1767"/>
        <v/>
      </c>
      <c r="Q435" s="55" t="str">
        <f t="shared" si="1767"/>
        <v/>
      </c>
      <c r="R435" s="55" t="str">
        <f t="shared" si="1767"/>
        <v/>
      </c>
      <c r="S435" s="55" t="str">
        <f t="shared" si="1767"/>
        <v/>
      </c>
      <c r="T435" s="55" t="str">
        <f t="shared" si="1767"/>
        <v/>
      </c>
      <c r="U435" s="55" t="str">
        <f t="shared" si="1767"/>
        <v/>
      </c>
      <c r="V435" s="55" t="str">
        <f t="shared" si="1767"/>
        <v/>
      </c>
      <c r="W435" s="55" t="str">
        <f t="shared" si="1767"/>
        <v/>
      </c>
      <c r="X435" s="55" t="str">
        <f t="shared" si="1767"/>
        <v/>
      </c>
      <c r="Y435" s="55" t="str">
        <f t="shared" si="1767"/>
        <v/>
      </c>
      <c r="Z435" s="55" t="str">
        <f t="shared" si="1767"/>
        <v/>
      </c>
      <c r="AA435" s="55" t="str">
        <f t="shared" si="1767"/>
        <v/>
      </c>
      <c r="AB435" s="55" t="str">
        <f t="shared" si="1767"/>
        <v/>
      </c>
      <c r="AC435" s="55" t="str">
        <f t="shared" si="1767"/>
        <v/>
      </c>
      <c r="AD435" s="55" t="str">
        <f t="shared" si="1767"/>
        <v/>
      </c>
      <c r="AE435" s="55" t="str">
        <f t="shared" si="1767"/>
        <v/>
      </c>
      <c r="AF435" s="55" t="str">
        <f t="shared" si="1767"/>
        <v/>
      </c>
      <c r="AG435" s="55" t="str">
        <f t="shared" si="1767"/>
        <v/>
      </c>
      <c r="AH435" s="55" t="str">
        <f t="shared" si="1767"/>
        <v/>
      </c>
      <c r="AI435" s="55" t="str">
        <f t="shared" si="1767"/>
        <v/>
      </c>
      <c r="AJ435" s="55" t="str">
        <f t="shared" si="1767"/>
        <v/>
      </c>
      <c r="AK435" s="55" t="str">
        <f t="shared" si="1767"/>
        <v/>
      </c>
      <c r="AL435" s="55" t="str">
        <f t="shared" si="1767"/>
        <v/>
      </c>
      <c r="AM435" s="55" t="str">
        <f t="shared" si="1767"/>
        <v/>
      </c>
      <c r="AN435" s="55" t="str">
        <f t="shared" si="1767"/>
        <v/>
      </c>
      <c r="AO435" s="55" t="str">
        <f t="shared" si="1767"/>
        <v/>
      </c>
      <c r="AP435" s="55" t="str">
        <f t="shared" si="1767"/>
        <v/>
      </c>
      <c r="AQ435" s="55" t="str">
        <f t="shared" si="1767"/>
        <v/>
      </c>
      <c r="AR435" s="55" t="str">
        <f t="shared" si="1767"/>
        <v/>
      </c>
      <c r="AS435" s="55" t="str">
        <f t="shared" si="1767"/>
        <v/>
      </c>
      <c r="AT435" s="55" t="str">
        <f t="shared" si="1767"/>
        <v/>
      </c>
      <c r="AU435" s="55" t="str">
        <f t="shared" si="1767"/>
        <v/>
      </c>
      <c r="AV435" s="55" t="str">
        <f t="shared" si="1767"/>
        <v/>
      </c>
      <c r="AW435" s="55" t="str">
        <f t="shared" si="1767"/>
        <v/>
      </c>
      <c r="AX435" s="55" t="str">
        <f t="shared" si="1767"/>
        <v/>
      </c>
      <c r="AY435" s="55" t="str">
        <f t="shared" si="1767"/>
        <v/>
      </c>
      <c r="AZ435" s="55" t="str">
        <f t="shared" si="1767"/>
        <v/>
      </c>
      <c r="BA435" s="55" t="str">
        <f t="shared" si="1767"/>
        <v/>
      </c>
      <c r="BB435" s="55" t="str">
        <f t="shared" si="1767"/>
        <v/>
      </c>
      <c r="BC435" s="55" t="str">
        <f t="shared" si="1767"/>
        <v/>
      </c>
      <c r="BD435" s="55" t="str">
        <f t="shared" si="1767"/>
        <v/>
      </c>
      <c r="BE435" s="55" t="str">
        <f t="shared" si="1767"/>
        <v/>
      </c>
      <c r="BF435" s="55" t="str">
        <f t="shared" si="1767"/>
        <v/>
      </c>
      <c r="BG435" s="55" t="str">
        <f t="shared" si="1767"/>
        <v/>
      </c>
      <c r="BH435" s="55" t="str">
        <f t="shared" si="1767"/>
        <v/>
      </c>
      <c r="BI435" s="55" t="str">
        <f t="shared" si="1767"/>
        <v/>
      </c>
      <c r="BJ435" s="55" t="str">
        <f t="shared" si="1767"/>
        <v/>
      </c>
      <c r="BK435" s="55" t="str">
        <f t="shared" si="1767"/>
        <v/>
      </c>
      <c r="BL435" s="55" t="str">
        <f t="shared" si="1767"/>
        <v/>
      </c>
      <c r="BM435" s="55" t="str">
        <f t="shared" si="1767"/>
        <v/>
      </c>
      <c r="BN435" s="55" t="str">
        <f t="shared" si="1767"/>
        <v/>
      </c>
      <c r="BO435" s="55" t="str">
        <f t="shared" si="1767"/>
        <v/>
      </c>
      <c r="BP435" s="55" t="str">
        <f t="shared" si="1767"/>
        <v/>
      </c>
      <c r="BQ435" s="55" t="str">
        <f t="shared" si="1767"/>
        <v/>
      </c>
      <c r="BR435" s="55" t="str">
        <f t="shared" si="1767"/>
        <v/>
      </c>
      <c r="BS435" s="55" t="str">
        <f t="shared" si="1767"/>
        <v/>
      </c>
      <c r="BT435" s="55" t="str">
        <f t="shared" si="1767"/>
        <v/>
      </c>
      <c r="BU435" s="55" t="str">
        <f t="shared" si="1767"/>
        <v/>
      </c>
      <c r="BV435" s="55" t="str">
        <f t="shared" si="1767"/>
        <v/>
      </c>
      <c r="BW435" s="55" t="str">
        <f t="shared" ref="BW435:CO435" si="1768">IFERROR(IF($Y$2="DAILY",BV435+1,""),"")</f>
        <v/>
      </c>
      <c r="BX435" s="55" t="str">
        <f t="shared" si="1768"/>
        <v/>
      </c>
      <c r="BY435" s="55" t="str">
        <f t="shared" si="1768"/>
        <v/>
      </c>
      <c r="BZ435" s="55" t="str">
        <f t="shared" si="1768"/>
        <v/>
      </c>
      <c r="CA435" s="55" t="str">
        <f t="shared" si="1768"/>
        <v/>
      </c>
      <c r="CB435" s="55" t="str">
        <f t="shared" si="1768"/>
        <v/>
      </c>
      <c r="CC435" s="55" t="str">
        <f t="shared" si="1768"/>
        <v/>
      </c>
      <c r="CD435" s="55" t="str">
        <f t="shared" si="1768"/>
        <v/>
      </c>
      <c r="CE435" s="55" t="str">
        <f t="shared" si="1768"/>
        <v/>
      </c>
      <c r="CF435" s="55" t="str">
        <f t="shared" si="1768"/>
        <v/>
      </c>
      <c r="CG435" s="55" t="str">
        <f t="shared" si="1768"/>
        <v/>
      </c>
      <c r="CH435" s="55" t="str">
        <f t="shared" si="1768"/>
        <v/>
      </c>
      <c r="CI435" s="55" t="str">
        <f t="shared" si="1768"/>
        <v/>
      </c>
      <c r="CJ435" s="55" t="str">
        <f t="shared" si="1768"/>
        <v/>
      </c>
      <c r="CK435" s="55" t="str">
        <f t="shared" si="1768"/>
        <v/>
      </c>
      <c r="CL435" s="55" t="str">
        <f t="shared" si="1768"/>
        <v/>
      </c>
      <c r="CM435" s="55" t="str">
        <f t="shared" si="1768"/>
        <v/>
      </c>
      <c r="CN435" s="55" t="str">
        <f t="shared" si="1768"/>
        <v/>
      </c>
      <c r="CO435" s="55" t="str">
        <f t="shared" si="1768"/>
        <v/>
      </c>
      <c r="CP435" s="56" t="str">
        <f>IFERROR(IF($Y$2="DAILY",DATE(B435,1,1)-WEEKDAY(DATE(B435,1,1))+13*7,DATE(CR435,1,1)-WEEKDAY(DATE(CR435,1,1))+13*7),"")</f>
        <v/>
      </c>
      <c r="CQ435" s="3"/>
      <c r="CR435" s="3" t="str">
        <f>B95</f>
        <v/>
      </c>
    </row>
    <row r="436" spans="1:96" ht="21" customHeight="1" x14ac:dyDescent="0.25">
      <c r="A436" s="48"/>
      <c r="B436" s="61"/>
      <c r="C436" s="57">
        <f t="shared" ref="C436" si="1769">IF($Y$2="DAILY",2,"")</f>
        <v>2</v>
      </c>
      <c r="D436" s="54" t="str">
        <f t="shared" ref="D436:D438" si="1770">IFERROR(IF($Y$2="DAILY",CP435+1,""),"")</f>
        <v/>
      </c>
      <c r="E436" s="55" t="str">
        <f t="shared" ref="E436:BP436" si="1771">IFERROR(IF($Y$2="DAILY",D436+1,""),"")</f>
        <v/>
      </c>
      <c r="F436" s="55" t="str">
        <f t="shared" si="1771"/>
        <v/>
      </c>
      <c r="G436" s="55" t="str">
        <f t="shared" si="1771"/>
        <v/>
      </c>
      <c r="H436" s="55" t="str">
        <f t="shared" si="1771"/>
        <v/>
      </c>
      <c r="I436" s="55" t="str">
        <f t="shared" si="1771"/>
        <v/>
      </c>
      <c r="J436" s="55" t="str">
        <f t="shared" si="1771"/>
        <v/>
      </c>
      <c r="K436" s="55" t="str">
        <f t="shared" si="1771"/>
        <v/>
      </c>
      <c r="L436" s="55" t="str">
        <f t="shared" si="1771"/>
        <v/>
      </c>
      <c r="M436" s="55" t="str">
        <f t="shared" si="1771"/>
        <v/>
      </c>
      <c r="N436" s="55" t="str">
        <f t="shared" si="1771"/>
        <v/>
      </c>
      <c r="O436" s="55" t="str">
        <f t="shared" si="1771"/>
        <v/>
      </c>
      <c r="P436" s="55" t="str">
        <f t="shared" si="1771"/>
        <v/>
      </c>
      <c r="Q436" s="55" t="str">
        <f t="shared" si="1771"/>
        <v/>
      </c>
      <c r="R436" s="55" t="str">
        <f t="shared" si="1771"/>
        <v/>
      </c>
      <c r="S436" s="55" t="str">
        <f t="shared" si="1771"/>
        <v/>
      </c>
      <c r="T436" s="55" t="str">
        <f t="shared" si="1771"/>
        <v/>
      </c>
      <c r="U436" s="55" t="str">
        <f t="shared" si="1771"/>
        <v/>
      </c>
      <c r="V436" s="55" t="str">
        <f t="shared" si="1771"/>
        <v/>
      </c>
      <c r="W436" s="55" t="str">
        <f t="shared" si="1771"/>
        <v/>
      </c>
      <c r="X436" s="55" t="str">
        <f t="shared" si="1771"/>
        <v/>
      </c>
      <c r="Y436" s="55" t="str">
        <f t="shared" si="1771"/>
        <v/>
      </c>
      <c r="Z436" s="55" t="str">
        <f t="shared" si="1771"/>
        <v/>
      </c>
      <c r="AA436" s="55" t="str">
        <f t="shared" si="1771"/>
        <v/>
      </c>
      <c r="AB436" s="55" t="str">
        <f t="shared" si="1771"/>
        <v/>
      </c>
      <c r="AC436" s="55" t="str">
        <f t="shared" si="1771"/>
        <v/>
      </c>
      <c r="AD436" s="55" t="str">
        <f t="shared" si="1771"/>
        <v/>
      </c>
      <c r="AE436" s="55" t="str">
        <f t="shared" si="1771"/>
        <v/>
      </c>
      <c r="AF436" s="55" t="str">
        <f t="shared" si="1771"/>
        <v/>
      </c>
      <c r="AG436" s="55" t="str">
        <f t="shared" si="1771"/>
        <v/>
      </c>
      <c r="AH436" s="55" t="str">
        <f t="shared" si="1771"/>
        <v/>
      </c>
      <c r="AI436" s="55" t="str">
        <f t="shared" si="1771"/>
        <v/>
      </c>
      <c r="AJ436" s="55" t="str">
        <f t="shared" si="1771"/>
        <v/>
      </c>
      <c r="AK436" s="55" t="str">
        <f t="shared" si="1771"/>
        <v/>
      </c>
      <c r="AL436" s="55" t="str">
        <f t="shared" si="1771"/>
        <v/>
      </c>
      <c r="AM436" s="55" t="str">
        <f t="shared" si="1771"/>
        <v/>
      </c>
      <c r="AN436" s="55" t="str">
        <f t="shared" si="1771"/>
        <v/>
      </c>
      <c r="AO436" s="55" t="str">
        <f t="shared" si="1771"/>
        <v/>
      </c>
      <c r="AP436" s="55" t="str">
        <f t="shared" si="1771"/>
        <v/>
      </c>
      <c r="AQ436" s="55" t="str">
        <f t="shared" si="1771"/>
        <v/>
      </c>
      <c r="AR436" s="55" t="str">
        <f t="shared" si="1771"/>
        <v/>
      </c>
      <c r="AS436" s="55" t="str">
        <f t="shared" si="1771"/>
        <v/>
      </c>
      <c r="AT436" s="55" t="str">
        <f t="shared" si="1771"/>
        <v/>
      </c>
      <c r="AU436" s="55" t="str">
        <f t="shared" si="1771"/>
        <v/>
      </c>
      <c r="AV436" s="55" t="str">
        <f t="shared" si="1771"/>
        <v/>
      </c>
      <c r="AW436" s="55" t="str">
        <f t="shared" si="1771"/>
        <v/>
      </c>
      <c r="AX436" s="55" t="str">
        <f t="shared" si="1771"/>
        <v/>
      </c>
      <c r="AY436" s="55" t="str">
        <f t="shared" si="1771"/>
        <v/>
      </c>
      <c r="AZ436" s="55" t="str">
        <f t="shared" si="1771"/>
        <v/>
      </c>
      <c r="BA436" s="55" t="str">
        <f t="shared" si="1771"/>
        <v/>
      </c>
      <c r="BB436" s="55" t="str">
        <f t="shared" si="1771"/>
        <v/>
      </c>
      <c r="BC436" s="55" t="str">
        <f t="shared" si="1771"/>
        <v/>
      </c>
      <c r="BD436" s="55" t="str">
        <f t="shared" si="1771"/>
        <v/>
      </c>
      <c r="BE436" s="55" t="str">
        <f t="shared" si="1771"/>
        <v/>
      </c>
      <c r="BF436" s="55" t="str">
        <f t="shared" si="1771"/>
        <v/>
      </c>
      <c r="BG436" s="55" t="str">
        <f t="shared" si="1771"/>
        <v/>
      </c>
      <c r="BH436" s="55" t="str">
        <f t="shared" si="1771"/>
        <v/>
      </c>
      <c r="BI436" s="55" t="str">
        <f t="shared" si="1771"/>
        <v/>
      </c>
      <c r="BJ436" s="55" t="str">
        <f t="shared" si="1771"/>
        <v/>
      </c>
      <c r="BK436" s="55" t="str">
        <f t="shared" si="1771"/>
        <v/>
      </c>
      <c r="BL436" s="55" t="str">
        <f t="shared" si="1771"/>
        <v/>
      </c>
      <c r="BM436" s="55" t="str">
        <f t="shared" si="1771"/>
        <v/>
      </c>
      <c r="BN436" s="55" t="str">
        <f t="shared" si="1771"/>
        <v/>
      </c>
      <c r="BO436" s="55" t="str">
        <f t="shared" si="1771"/>
        <v/>
      </c>
      <c r="BP436" s="55" t="str">
        <f t="shared" si="1771"/>
        <v/>
      </c>
      <c r="BQ436" s="55" t="str">
        <f t="shared" ref="BQ436:CO436" si="1772">IFERROR(IF($Y$2="DAILY",BP436+1,""),"")</f>
        <v/>
      </c>
      <c r="BR436" s="55" t="str">
        <f t="shared" si="1772"/>
        <v/>
      </c>
      <c r="BS436" s="55" t="str">
        <f t="shared" si="1772"/>
        <v/>
      </c>
      <c r="BT436" s="55" t="str">
        <f t="shared" si="1772"/>
        <v/>
      </c>
      <c r="BU436" s="55" t="str">
        <f t="shared" si="1772"/>
        <v/>
      </c>
      <c r="BV436" s="55" t="str">
        <f t="shared" si="1772"/>
        <v/>
      </c>
      <c r="BW436" s="55" t="str">
        <f t="shared" si="1772"/>
        <v/>
      </c>
      <c r="BX436" s="55" t="str">
        <f t="shared" si="1772"/>
        <v/>
      </c>
      <c r="BY436" s="55" t="str">
        <f t="shared" si="1772"/>
        <v/>
      </c>
      <c r="BZ436" s="55" t="str">
        <f t="shared" si="1772"/>
        <v/>
      </c>
      <c r="CA436" s="55" t="str">
        <f t="shared" si="1772"/>
        <v/>
      </c>
      <c r="CB436" s="55" t="str">
        <f t="shared" si="1772"/>
        <v/>
      </c>
      <c r="CC436" s="55" t="str">
        <f t="shared" si="1772"/>
        <v/>
      </c>
      <c r="CD436" s="55" t="str">
        <f t="shared" si="1772"/>
        <v/>
      </c>
      <c r="CE436" s="55" t="str">
        <f t="shared" si="1772"/>
        <v/>
      </c>
      <c r="CF436" s="55" t="str">
        <f t="shared" si="1772"/>
        <v/>
      </c>
      <c r="CG436" s="55" t="str">
        <f t="shared" si="1772"/>
        <v/>
      </c>
      <c r="CH436" s="55" t="str">
        <f t="shared" si="1772"/>
        <v/>
      </c>
      <c r="CI436" s="55" t="str">
        <f t="shared" si="1772"/>
        <v/>
      </c>
      <c r="CJ436" s="55" t="str">
        <f t="shared" si="1772"/>
        <v/>
      </c>
      <c r="CK436" s="55" t="str">
        <f t="shared" si="1772"/>
        <v/>
      </c>
      <c r="CL436" s="55" t="str">
        <f t="shared" si="1772"/>
        <v/>
      </c>
      <c r="CM436" s="55" t="str">
        <f t="shared" si="1772"/>
        <v/>
      </c>
      <c r="CN436" s="55" t="str">
        <f t="shared" si="1772"/>
        <v/>
      </c>
      <c r="CO436" s="55" t="str">
        <f t="shared" si="1772"/>
        <v/>
      </c>
      <c r="CP436" s="56" t="str">
        <f>IFERROR(IF($Y$2="DAILY",DATE(B435,1,1)-WEEKDAY(DATE(B435,1,1))+26*7,DATE(CR436,1,1)-WEEKDAY(DATE(CR436,1,1))+26*7),"")</f>
        <v/>
      </c>
      <c r="CQ436" s="3"/>
      <c r="CR436" s="3" t="str">
        <f>B95</f>
        <v/>
      </c>
    </row>
    <row r="437" spans="1:96" ht="21" customHeight="1" x14ac:dyDescent="0.25">
      <c r="A437" s="48"/>
      <c r="B437" s="49"/>
      <c r="C437" s="57">
        <f t="shared" ref="C437" si="1773">IF($Y$2="DAILY",3,"")</f>
        <v>3</v>
      </c>
      <c r="D437" s="54" t="str">
        <f t="shared" si="1770"/>
        <v/>
      </c>
      <c r="E437" s="55" t="str">
        <f t="shared" ref="E437:BP437" si="1774">IFERROR(IF($Y$2="DAILY",D437+1,""),"")</f>
        <v/>
      </c>
      <c r="F437" s="55" t="str">
        <f t="shared" si="1774"/>
        <v/>
      </c>
      <c r="G437" s="55" t="str">
        <f t="shared" si="1774"/>
        <v/>
      </c>
      <c r="H437" s="55" t="str">
        <f t="shared" si="1774"/>
        <v/>
      </c>
      <c r="I437" s="55" t="str">
        <f t="shared" si="1774"/>
        <v/>
      </c>
      <c r="J437" s="55" t="str">
        <f t="shared" si="1774"/>
        <v/>
      </c>
      <c r="K437" s="55" t="str">
        <f t="shared" si="1774"/>
        <v/>
      </c>
      <c r="L437" s="55" t="str">
        <f t="shared" si="1774"/>
        <v/>
      </c>
      <c r="M437" s="55" t="str">
        <f t="shared" si="1774"/>
        <v/>
      </c>
      <c r="N437" s="55" t="str">
        <f t="shared" si="1774"/>
        <v/>
      </c>
      <c r="O437" s="55" t="str">
        <f t="shared" si="1774"/>
        <v/>
      </c>
      <c r="P437" s="55" t="str">
        <f t="shared" si="1774"/>
        <v/>
      </c>
      <c r="Q437" s="55" t="str">
        <f t="shared" si="1774"/>
        <v/>
      </c>
      <c r="R437" s="55" t="str">
        <f t="shared" si="1774"/>
        <v/>
      </c>
      <c r="S437" s="55" t="str">
        <f t="shared" si="1774"/>
        <v/>
      </c>
      <c r="T437" s="55" t="str">
        <f t="shared" si="1774"/>
        <v/>
      </c>
      <c r="U437" s="55" t="str">
        <f t="shared" si="1774"/>
        <v/>
      </c>
      <c r="V437" s="55" t="str">
        <f t="shared" si="1774"/>
        <v/>
      </c>
      <c r="W437" s="55" t="str">
        <f t="shared" si="1774"/>
        <v/>
      </c>
      <c r="X437" s="55" t="str">
        <f t="shared" si="1774"/>
        <v/>
      </c>
      <c r="Y437" s="55" t="str">
        <f t="shared" si="1774"/>
        <v/>
      </c>
      <c r="Z437" s="55" t="str">
        <f t="shared" si="1774"/>
        <v/>
      </c>
      <c r="AA437" s="55" t="str">
        <f t="shared" si="1774"/>
        <v/>
      </c>
      <c r="AB437" s="55" t="str">
        <f t="shared" si="1774"/>
        <v/>
      </c>
      <c r="AC437" s="55" t="str">
        <f t="shared" si="1774"/>
        <v/>
      </c>
      <c r="AD437" s="55" t="str">
        <f t="shared" si="1774"/>
        <v/>
      </c>
      <c r="AE437" s="55" t="str">
        <f t="shared" si="1774"/>
        <v/>
      </c>
      <c r="AF437" s="55" t="str">
        <f t="shared" si="1774"/>
        <v/>
      </c>
      <c r="AG437" s="55" t="str">
        <f t="shared" si="1774"/>
        <v/>
      </c>
      <c r="AH437" s="55" t="str">
        <f t="shared" si="1774"/>
        <v/>
      </c>
      <c r="AI437" s="55" t="str">
        <f t="shared" si="1774"/>
        <v/>
      </c>
      <c r="AJ437" s="55" t="str">
        <f t="shared" si="1774"/>
        <v/>
      </c>
      <c r="AK437" s="55" t="str">
        <f t="shared" si="1774"/>
        <v/>
      </c>
      <c r="AL437" s="55" t="str">
        <f t="shared" si="1774"/>
        <v/>
      </c>
      <c r="AM437" s="55" t="str">
        <f t="shared" si="1774"/>
        <v/>
      </c>
      <c r="AN437" s="55" t="str">
        <f t="shared" si="1774"/>
        <v/>
      </c>
      <c r="AO437" s="55" t="str">
        <f t="shared" si="1774"/>
        <v/>
      </c>
      <c r="AP437" s="55" t="str">
        <f t="shared" si="1774"/>
        <v/>
      </c>
      <c r="AQ437" s="55" t="str">
        <f t="shared" si="1774"/>
        <v/>
      </c>
      <c r="AR437" s="55" t="str">
        <f t="shared" si="1774"/>
        <v/>
      </c>
      <c r="AS437" s="55" t="str">
        <f t="shared" si="1774"/>
        <v/>
      </c>
      <c r="AT437" s="55" t="str">
        <f t="shared" si="1774"/>
        <v/>
      </c>
      <c r="AU437" s="55" t="str">
        <f t="shared" si="1774"/>
        <v/>
      </c>
      <c r="AV437" s="55" t="str">
        <f t="shared" si="1774"/>
        <v/>
      </c>
      <c r="AW437" s="55" t="str">
        <f t="shared" si="1774"/>
        <v/>
      </c>
      <c r="AX437" s="55" t="str">
        <f t="shared" si="1774"/>
        <v/>
      </c>
      <c r="AY437" s="55" t="str">
        <f t="shared" si="1774"/>
        <v/>
      </c>
      <c r="AZ437" s="55" t="str">
        <f t="shared" si="1774"/>
        <v/>
      </c>
      <c r="BA437" s="55" t="str">
        <f t="shared" si="1774"/>
        <v/>
      </c>
      <c r="BB437" s="55" t="str">
        <f t="shared" si="1774"/>
        <v/>
      </c>
      <c r="BC437" s="55" t="str">
        <f t="shared" si="1774"/>
        <v/>
      </c>
      <c r="BD437" s="55" t="str">
        <f t="shared" si="1774"/>
        <v/>
      </c>
      <c r="BE437" s="55" t="str">
        <f t="shared" si="1774"/>
        <v/>
      </c>
      <c r="BF437" s="55" t="str">
        <f t="shared" si="1774"/>
        <v/>
      </c>
      <c r="BG437" s="55" t="str">
        <f t="shared" si="1774"/>
        <v/>
      </c>
      <c r="BH437" s="55" t="str">
        <f t="shared" si="1774"/>
        <v/>
      </c>
      <c r="BI437" s="55" t="str">
        <f t="shared" si="1774"/>
        <v/>
      </c>
      <c r="BJ437" s="55" t="str">
        <f t="shared" si="1774"/>
        <v/>
      </c>
      <c r="BK437" s="55" t="str">
        <f t="shared" si="1774"/>
        <v/>
      </c>
      <c r="BL437" s="55" t="str">
        <f t="shared" si="1774"/>
        <v/>
      </c>
      <c r="BM437" s="55" t="str">
        <f t="shared" si="1774"/>
        <v/>
      </c>
      <c r="BN437" s="55" t="str">
        <f t="shared" si="1774"/>
        <v/>
      </c>
      <c r="BO437" s="55" t="str">
        <f t="shared" si="1774"/>
        <v/>
      </c>
      <c r="BP437" s="55" t="str">
        <f t="shared" si="1774"/>
        <v/>
      </c>
      <c r="BQ437" s="55" t="str">
        <f t="shared" ref="BQ437:CO437" si="1775">IFERROR(IF($Y$2="DAILY",BP437+1,""),"")</f>
        <v/>
      </c>
      <c r="BR437" s="55" t="str">
        <f t="shared" si="1775"/>
        <v/>
      </c>
      <c r="BS437" s="55" t="str">
        <f t="shared" si="1775"/>
        <v/>
      </c>
      <c r="BT437" s="55" t="str">
        <f t="shared" si="1775"/>
        <v/>
      </c>
      <c r="BU437" s="55" t="str">
        <f t="shared" si="1775"/>
        <v/>
      </c>
      <c r="BV437" s="55" t="str">
        <f t="shared" si="1775"/>
        <v/>
      </c>
      <c r="BW437" s="55" t="str">
        <f t="shared" si="1775"/>
        <v/>
      </c>
      <c r="BX437" s="55" t="str">
        <f t="shared" si="1775"/>
        <v/>
      </c>
      <c r="BY437" s="55" t="str">
        <f t="shared" si="1775"/>
        <v/>
      </c>
      <c r="BZ437" s="55" t="str">
        <f t="shared" si="1775"/>
        <v/>
      </c>
      <c r="CA437" s="55" t="str">
        <f t="shared" si="1775"/>
        <v/>
      </c>
      <c r="CB437" s="55" t="str">
        <f t="shared" si="1775"/>
        <v/>
      </c>
      <c r="CC437" s="55" t="str">
        <f t="shared" si="1775"/>
        <v/>
      </c>
      <c r="CD437" s="55" t="str">
        <f t="shared" si="1775"/>
        <v/>
      </c>
      <c r="CE437" s="55" t="str">
        <f t="shared" si="1775"/>
        <v/>
      </c>
      <c r="CF437" s="55" t="str">
        <f t="shared" si="1775"/>
        <v/>
      </c>
      <c r="CG437" s="55" t="str">
        <f t="shared" si="1775"/>
        <v/>
      </c>
      <c r="CH437" s="55" t="str">
        <f t="shared" si="1775"/>
        <v/>
      </c>
      <c r="CI437" s="55" t="str">
        <f t="shared" si="1775"/>
        <v/>
      </c>
      <c r="CJ437" s="55" t="str">
        <f t="shared" si="1775"/>
        <v/>
      </c>
      <c r="CK437" s="55" t="str">
        <f t="shared" si="1775"/>
        <v/>
      </c>
      <c r="CL437" s="55" t="str">
        <f t="shared" si="1775"/>
        <v/>
      </c>
      <c r="CM437" s="55" t="str">
        <f t="shared" si="1775"/>
        <v/>
      </c>
      <c r="CN437" s="55" t="str">
        <f t="shared" si="1775"/>
        <v/>
      </c>
      <c r="CO437" s="55" t="str">
        <f t="shared" si="1775"/>
        <v/>
      </c>
      <c r="CP437" s="56" t="str">
        <f>IFERROR(IF($Y$2="DAILY",DATE(B435,1,1)-WEEKDAY(DATE(B435,1,1))+39*7,DATE(CR437,1,1)-WEEKDAY(DATE(CR437,1,1))+39*7),"")</f>
        <v/>
      </c>
      <c r="CQ437" s="3"/>
      <c r="CR437" s="3" t="str">
        <f>B95</f>
        <v/>
      </c>
    </row>
    <row r="438" spans="1:96" ht="21" customHeight="1" x14ac:dyDescent="0.25">
      <c r="A438" s="48"/>
      <c r="B438" s="49"/>
      <c r="C438" s="57">
        <f t="shared" ref="C438" si="1776">IF($Y$2="DAILY",4,"")</f>
        <v>4</v>
      </c>
      <c r="D438" s="54" t="str">
        <f t="shared" si="1770"/>
        <v/>
      </c>
      <c r="E438" s="55" t="str">
        <f t="shared" ref="E438:BP438" si="1777">IFERROR(IF($Y$2="DAILY",D438+1,""),"")</f>
        <v/>
      </c>
      <c r="F438" s="55" t="str">
        <f t="shared" si="1777"/>
        <v/>
      </c>
      <c r="G438" s="55" t="str">
        <f t="shared" si="1777"/>
        <v/>
      </c>
      <c r="H438" s="55" t="str">
        <f t="shared" si="1777"/>
        <v/>
      </c>
      <c r="I438" s="55" t="str">
        <f t="shared" si="1777"/>
        <v/>
      </c>
      <c r="J438" s="55" t="str">
        <f t="shared" si="1777"/>
        <v/>
      </c>
      <c r="K438" s="55" t="str">
        <f t="shared" si="1777"/>
        <v/>
      </c>
      <c r="L438" s="55" t="str">
        <f t="shared" si="1777"/>
        <v/>
      </c>
      <c r="M438" s="55" t="str">
        <f t="shared" si="1777"/>
        <v/>
      </c>
      <c r="N438" s="55" t="str">
        <f t="shared" si="1777"/>
        <v/>
      </c>
      <c r="O438" s="55" t="str">
        <f t="shared" si="1777"/>
        <v/>
      </c>
      <c r="P438" s="55" t="str">
        <f t="shared" si="1777"/>
        <v/>
      </c>
      <c r="Q438" s="55" t="str">
        <f t="shared" si="1777"/>
        <v/>
      </c>
      <c r="R438" s="55" t="str">
        <f t="shared" si="1777"/>
        <v/>
      </c>
      <c r="S438" s="55" t="str">
        <f t="shared" si="1777"/>
        <v/>
      </c>
      <c r="T438" s="55" t="str">
        <f t="shared" si="1777"/>
        <v/>
      </c>
      <c r="U438" s="55" t="str">
        <f t="shared" si="1777"/>
        <v/>
      </c>
      <c r="V438" s="55" t="str">
        <f t="shared" si="1777"/>
        <v/>
      </c>
      <c r="W438" s="55" t="str">
        <f t="shared" si="1777"/>
        <v/>
      </c>
      <c r="X438" s="55" t="str">
        <f t="shared" si="1777"/>
        <v/>
      </c>
      <c r="Y438" s="55" t="str">
        <f t="shared" si="1777"/>
        <v/>
      </c>
      <c r="Z438" s="55" t="str">
        <f t="shared" si="1777"/>
        <v/>
      </c>
      <c r="AA438" s="55" t="str">
        <f t="shared" si="1777"/>
        <v/>
      </c>
      <c r="AB438" s="55" t="str">
        <f t="shared" si="1777"/>
        <v/>
      </c>
      <c r="AC438" s="55" t="str">
        <f t="shared" si="1777"/>
        <v/>
      </c>
      <c r="AD438" s="55" t="str">
        <f t="shared" si="1777"/>
        <v/>
      </c>
      <c r="AE438" s="55" t="str">
        <f t="shared" si="1777"/>
        <v/>
      </c>
      <c r="AF438" s="55" t="str">
        <f t="shared" si="1777"/>
        <v/>
      </c>
      <c r="AG438" s="55" t="str">
        <f t="shared" si="1777"/>
        <v/>
      </c>
      <c r="AH438" s="55" t="str">
        <f t="shared" si="1777"/>
        <v/>
      </c>
      <c r="AI438" s="55" t="str">
        <f t="shared" si="1777"/>
        <v/>
      </c>
      <c r="AJ438" s="55" t="str">
        <f t="shared" si="1777"/>
        <v/>
      </c>
      <c r="AK438" s="55" t="str">
        <f t="shared" si="1777"/>
        <v/>
      </c>
      <c r="AL438" s="55" t="str">
        <f t="shared" si="1777"/>
        <v/>
      </c>
      <c r="AM438" s="55" t="str">
        <f t="shared" si="1777"/>
        <v/>
      </c>
      <c r="AN438" s="55" t="str">
        <f t="shared" si="1777"/>
        <v/>
      </c>
      <c r="AO438" s="55" t="str">
        <f t="shared" si="1777"/>
        <v/>
      </c>
      <c r="AP438" s="55" t="str">
        <f t="shared" si="1777"/>
        <v/>
      </c>
      <c r="AQ438" s="55" t="str">
        <f t="shared" si="1777"/>
        <v/>
      </c>
      <c r="AR438" s="55" t="str">
        <f t="shared" si="1777"/>
        <v/>
      </c>
      <c r="AS438" s="55" t="str">
        <f t="shared" si="1777"/>
        <v/>
      </c>
      <c r="AT438" s="55" t="str">
        <f t="shared" si="1777"/>
        <v/>
      </c>
      <c r="AU438" s="55" t="str">
        <f t="shared" si="1777"/>
        <v/>
      </c>
      <c r="AV438" s="55" t="str">
        <f t="shared" si="1777"/>
        <v/>
      </c>
      <c r="AW438" s="55" t="str">
        <f t="shared" si="1777"/>
        <v/>
      </c>
      <c r="AX438" s="55" t="str">
        <f t="shared" si="1777"/>
        <v/>
      </c>
      <c r="AY438" s="55" t="str">
        <f t="shared" si="1777"/>
        <v/>
      </c>
      <c r="AZ438" s="55" t="str">
        <f t="shared" si="1777"/>
        <v/>
      </c>
      <c r="BA438" s="55" t="str">
        <f t="shared" si="1777"/>
        <v/>
      </c>
      <c r="BB438" s="55" t="str">
        <f t="shared" si="1777"/>
        <v/>
      </c>
      <c r="BC438" s="55" t="str">
        <f t="shared" si="1777"/>
        <v/>
      </c>
      <c r="BD438" s="55" t="str">
        <f t="shared" si="1777"/>
        <v/>
      </c>
      <c r="BE438" s="55" t="str">
        <f t="shared" si="1777"/>
        <v/>
      </c>
      <c r="BF438" s="55" t="str">
        <f t="shared" si="1777"/>
        <v/>
      </c>
      <c r="BG438" s="55" t="str">
        <f t="shared" si="1777"/>
        <v/>
      </c>
      <c r="BH438" s="55" t="str">
        <f t="shared" si="1777"/>
        <v/>
      </c>
      <c r="BI438" s="55" t="str">
        <f t="shared" si="1777"/>
        <v/>
      </c>
      <c r="BJ438" s="55" t="str">
        <f t="shared" si="1777"/>
        <v/>
      </c>
      <c r="BK438" s="55" t="str">
        <f t="shared" si="1777"/>
        <v/>
      </c>
      <c r="BL438" s="55" t="str">
        <f t="shared" si="1777"/>
        <v/>
      </c>
      <c r="BM438" s="55" t="str">
        <f t="shared" si="1777"/>
        <v/>
      </c>
      <c r="BN438" s="55" t="str">
        <f t="shared" si="1777"/>
        <v/>
      </c>
      <c r="BO438" s="55" t="str">
        <f t="shared" si="1777"/>
        <v/>
      </c>
      <c r="BP438" s="55" t="str">
        <f t="shared" si="1777"/>
        <v/>
      </c>
      <c r="BQ438" s="55" t="str">
        <f t="shared" ref="BQ438:CO438" si="1778">IFERROR(IF($Y$2="DAILY",BP438+1,""),"")</f>
        <v/>
      </c>
      <c r="BR438" s="55" t="str">
        <f t="shared" si="1778"/>
        <v/>
      </c>
      <c r="BS438" s="55" t="str">
        <f t="shared" si="1778"/>
        <v/>
      </c>
      <c r="BT438" s="55" t="str">
        <f t="shared" si="1778"/>
        <v/>
      </c>
      <c r="BU438" s="55" t="str">
        <f t="shared" si="1778"/>
        <v/>
      </c>
      <c r="BV438" s="55" t="str">
        <f t="shared" si="1778"/>
        <v/>
      </c>
      <c r="BW438" s="55" t="str">
        <f t="shared" si="1778"/>
        <v/>
      </c>
      <c r="BX438" s="55" t="str">
        <f t="shared" si="1778"/>
        <v/>
      </c>
      <c r="BY438" s="55" t="str">
        <f t="shared" si="1778"/>
        <v/>
      </c>
      <c r="BZ438" s="55" t="str">
        <f t="shared" si="1778"/>
        <v/>
      </c>
      <c r="CA438" s="55" t="str">
        <f t="shared" si="1778"/>
        <v/>
      </c>
      <c r="CB438" s="55" t="str">
        <f t="shared" si="1778"/>
        <v/>
      </c>
      <c r="CC438" s="55" t="str">
        <f t="shared" si="1778"/>
        <v/>
      </c>
      <c r="CD438" s="55" t="str">
        <f t="shared" si="1778"/>
        <v/>
      </c>
      <c r="CE438" s="55" t="str">
        <f t="shared" si="1778"/>
        <v/>
      </c>
      <c r="CF438" s="55" t="str">
        <f t="shared" si="1778"/>
        <v/>
      </c>
      <c r="CG438" s="55" t="str">
        <f t="shared" si="1778"/>
        <v/>
      </c>
      <c r="CH438" s="55" t="str">
        <f t="shared" si="1778"/>
        <v/>
      </c>
      <c r="CI438" s="55" t="str">
        <f t="shared" si="1778"/>
        <v/>
      </c>
      <c r="CJ438" s="55" t="str">
        <f t="shared" si="1778"/>
        <v/>
      </c>
      <c r="CK438" s="55" t="str">
        <f t="shared" si="1778"/>
        <v/>
      </c>
      <c r="CL438" s="55" t="str">
        <f t="shared" si="1778"/>
        <v/>
      </c>
      <c r="CM438" s="55" t="str">
        <f t="shared" si="1778"/>
        <v/>
      </c>
      <c r="CN438" s="55" t="str">
        <f t="shared" si="1778"/>
        <v/>
      </c>
      <c r="CO438" s="55" t="str">
        <f t="shared" si="1778"/>
        <v/>
      </c>
      <c r="CP438" s="56" t="str">
        <f>IFERROR(IF($Y$2="DAILY",DATE(B435,1,1)-WEEKDAY(DATE(B435,1,1))+52*7,DATE(CR438,1,1)-WEEKDAY(DATE(CR438,1,1))+52*7),"")</f>
        <v/>
      </c>
      <c r="CQ438" s="3"/>
      <c r="CR438" s="3" t="str">
        <f>B95</f>
        <v/>
      </c>
    </row>
    <row r="439" spans="1:96" ht="21" customHeight="1" x14ac:dyDescent="0.25">
      <c r="A439" s="48"/>
      <c r="B439" s="49"/>
      <c r="C439" s="58"/>
      <c r="D439" s="54" t="str">
        <f>IFERROR(IF($Y$2="DAILY",IF(AND(MONTH(DATE(B435,2,29))=2,WEEKDAY(DATE(B435,1,1))=7),DATE(B435,12,24),""),""),"")</f>
        <v/>
      </c>
      <c r="E439" s="55" t="str">
        <f>IFERROR(IF($Y$2="DAILY",IF(AND(MONTH(DATE(B435,2,29))=2,WEEKDAY(DATE(B435,1,1))=7),DATE(B435,12,25),""),""),"")</f>
        <v/>
      </c>
      <c r="F439" s="55" t="str">
        <f>IFERROR(IF($Y$2="DAILY",IF(AND(MONTH(DATE(B435,2,29))=2,WEEKDAY(DATE(B435,1,1))=7),DATE(B435,12,26),""),""),"")</f>
        <v/>
      </c>
      <c r="G439" s="55" t="str">
        <f>IFERROR(IF($Y$2="DAILY",IF(AND(MONTH(DATE(B435,2,29))=2,WEEKDAY(DATE(B435,1,1))=7),DATE(B435,12,27),""),""),"")</f>
        <v/>
      </c>
      <c r="H439" s="55" t="str">
        <f>IFERROR(IF($Y$2="DAILY",IF(AND(MONTH(DATE(B435,2,29))=2,WEEKDAY(DATE(B435,1,1))=7),DATE(B435,12,28),""),""),"")</f>
        <v/>
      </c>
      <c r="I439" s="55" t="str">
        <f>IFERROR(IF($Y$2="DAILY",IF(AND(MONTH(DATE(B435,2,29))=2,WEEKDAY(DATE(B435,1,1))=7),DATE(B435,12,29),""),""),"")</f>
        <v/>
      </c>
      <c r="J439" s="55" t="str">
        <f>IFERROR(IF($Y$2="DAILY",IF(AND(MONTH(DATE(B435,2,29))=2,WEEKDAY(DATE(B435,1,1))=7),DATE(B435,12,30),""),""),"")</f>
        <v/>
      </c>
      <c r="K439" s="55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  <c r="BN439" s="62"/>
      <c r="BO439" s="62"/>
      <c r="BP439" s="62"/>
      <c r="BQ439" s="62"/>
      <c r="BR439" s="62"/>
      <c r="BS439" s="62"/>
      <c r="BT439" s="62"/>
      <c r="BU439" s="62"/>
      <c r="BV439" s="62"/>
      <c r="BW439" s="62"/>
      <c r="BX439" s="62"/>
      <c r="BY439" s="62"/>
      <c r="BZ439" s="62"/>
      <c r="CA439" s="62"/>
      <c r="CB439" s="62"/>
      <c r="CC439" s="62"/>
      <c r="CD439" s="62"/>
      <c r="CE439" s="62"/>
      <c r="CF439" s="62"/>
      <c r="CG439" s="62"/>
      <c r="CH439" s="62"/>
      <c r="CI439" s="62"/>
      <c r="CJ439" s="62"/>
      <c r="CK439" s="62"/>
      <c r="CL439" s="62"/>
      <c r="CM439" s="62"/>
      <c r="CN439" s="62"/>
      <c r="CO439" s="62"/>
      <c r="CP439" s="56"/>
      <c r="CQ439" s="3"/>
      <c r="CR439" s="3" t="str">
        <f>B95</f>
        <v/>
      </c>
    </row>
    <row r="440" spans="1:96" ht="21" customHeight="1" x14ac:dyDescent="0.25">
      <c r="A440" s="48" t="str">
        <f>IFERROR(IF($Y$2="DAILY","85-86",""),"")</f>
        <v>85-86</v>
      </c>
      <c r="B440" s="49" t="str">
        <f>IFERROR(IF($Y$2="DAILY",$B$10+86,""),"")</f>
        <v/>
      </c>
      <c r="C440" s="57">
        <f t="shared" ref="C440" si="1779">IF($Y$2="DAILY",1,"")</f>
        <v>1</v>
      </c>
      <c r="D440" s="54" t="str">
        <f>IFERROR(IF($Y$2="DAILY",DATE(B440,1,1)-WEEKDAY(DATE(B440,1,1),1)+1,""),"")</f>
        <v/>
      </c>
      <c r="E440" s="55" t="str">
        <f>IFERROR(IF($Y$2="DAILY",DATE(B440,1,1)-WEEKDAY(DATE(B440,1,1),1)+2,""),"")</f>
        <v/>
      </c>
      <c r="F440" s="55" t="str">
        <f>IFERROR(IF($Y$2="DAILY",DATE(B440,1,1)-WEEKDAY(DATE(B440,1,1),1)+3,""),"")</f>
        <v/>
      </c>
      <c r="G440" s="55" t="str">
        <f>IFERROR(IF($Y$2="DAILY",DATE(B440,1,1)-WEEKDAY(DATE(B440,1,1),1)+4,""),"")</f>
        <v/>
      </c>
      <c r="H440" s="55" t="str">
        <f>IFERROR(IF($Y$2="DAILY",DATE(B440,1,1)-WEEKDAY(DATE(B440,1,1),1)+5,""),"")</f>
        <v/>
      </c>
      <c r="I440" s="55" t="str">
        <f>IFERROR(IF($Y$2="DAILY",DATE(B440,1,1)-WEEKDAY(DATE(B440,1,1),1)+6,""),"")</f>
        <v/>
      </c>
      <c r="J440" s="55" t="str">
        <f>IFERROR(IF($Y$2="DAILY",DATE(B440,1,1)-WEEKDAY(DATE(B440,1,1),1)+7,""),"")</f>
        <v/>
      </c>
      <c r="K440" s="55" t="str">
        <f t="shared" ref="K440:BV440" si="1780">IFERROR(IF($Y$2="DAILY",J440+1,""),"")</f>
        <v/>
      </c>
      <c r="L440" s="55" t="str">
        <f t="shared" si="1780"/>
        <v/>
      </c>
      <c r="M440" s="55" t="str">
        <f t="shared" si="1780"/>
        <v/>
      </c>
      <c r="N440" s="55" t="str">
        <f t="shared" si="1780"/>
        <v/>
      </c>
      <c r="O440" s="55" t="str">
        <f t="shared" si="1780"/>
        <v/>
      </c>
      <c r="P440" s="55" t="str">
        <f t="shared" si="1780"/>
        <v/>
      </c>
      <c r="Q440" s="55" t="str">
        <f t="shared" si="1780"/>
        <v/>
      </c>
      <c r="R440" s="55" t="str">
        <f t="shared" si="1780"/>
        <v/>
      </c>
      <c r="S440" s="55" t="str">
        <f t="shared" si="1780"/>
        <v/>
      </c>
      <c r="T440" s="55" t="str">
        <f t="shared" si="1780"/>
        <v/>
      </c>
      <c r="U440" s="55" t="str">
        <f t="shared" si="1780"/>
        <v/>
      </c>
      <c r="V440" s="55" t="str">
        <f t="shared" si="1780"/>
        <v/>
      </c>
      <c r="W440" s="55" t="str">
        <f t="shared" si="1780"/>
        <v/>
      </c>
      <c r="X440" s="55" t="str">
        <f t="shared" si="1780"/>
        <v/>
      </c>
      <c r="Y440" s="55" t="str">
        <f t="shared" si="1780"/>
        <v/>
      </c>
      <c r="Z440" s="55" t="str">
        <f t="shared" si="1780"/>
        <v/>
      </c>
      <c r="AA440" s="55" t="str">
        <f t="shared" si="1780"/>
        <v/>
      </c>
      <c r="AB440" s="55" t="str">
        <f t="shared" si="1780"/>
        <v/>
      </c>
      <c r="AC440" s="55" t="str">
        <f t="shared" si="1780"/>
        <v/>
      </c>
      <c r="AD440" s="55" t="str">
        <f t="shared" si="1780"/>
        <v/>
      </c>
      <c r="AE440" s="55" t="str">
        <f t="shared" si="1780"/>
        <v/>
      </c>
      <c r="AF440" s="55" t="str">
        <f t="shared" si="1780"/>
        <v/>
      </c>
      <c r="AG440" s="55" t="str">
        <f t="shared" si="1780"/>
        <v/>
      </c>
      <c r="AH440" s="55" t="str">
        <f t="shared" si="1780"/>
        <v/>
      </c>
      <c r="AI440" s="55" t="str">
        <f t="shared" si="1780"/>
        <v/>
      </c>
      <c r="AJ440" s="55" t="str">
        <f t="shared" si="1780"/>
        <v/>
      </c>
      <c r="AK440" s="55" t="str">
        <f t="shared" si="1780"/>
        <v/>
      </c>
      <c r="AL440" s="55" t="str">
        <f t="shared" si="1780"/>
        <v/>
      </c>
      <c r="AM440" s="55" t="str">
        <f t="shared" si="1780"/>
        <v/>
      </c>
      <c r="AN440" s="55" t="str">
        <f t="shared" si="1780"/>
        <v/>
      </c>
      <c r="AO440" s="55" t="str">
        <f t="shared" si="1780"/>
        <v/>
      </c>
      <c r="AP440" s="55" t="str">
        <f t="shared" si="1780"/>
        <v/>
      </c>
      <c r="AQ440" s="55" t="str">
        <f t="shared" si="1780"/>
        <v/>
      </c>
      <c r="AR440" s="55" t="str">
        <f t="shared" si="1780"/>
        <v/>
      </c>
      <c r="AS440" s="55" t="str">
        <f t="shared" si="1780"/>
        <v/>
      </c>
      <c r="AT440" s="55" t="str">
        <f t="shared" si="1780"/>
        <v/>
      </c>
      <c r="AU440" s="55" t="str">
        <f t="shared" si="1780"/>
        <v/>
      </c>
      <c r="AV440" s="55" t="str">
        <f t="shared" si="1780"/>
        <v/>
      </c>
      <c r="AW440" s="55" t="str">
        <f t="shared" si="1780"/>
        <v/>
      </c>
      <c r="AX440" s="55" t="str">
        <f t="shared" si="1780"/>
        <v/>
      </c>
      <c r="AY440" s="55" t="str">
        <f t="shared" si="1780"/>
        <v/>
      </c>
      <c r="AZ440" s="55" t="str">
        <f t="shared" si="1780"/>
        <v/>
      </c>
      <c r="BA440" s="55" t="str">
        <f t="shared" si="1780"/>
        <v/>
      </c>
      <c r="BB440" s="55" t="str">
        <f t="shared" si="1780"/>
        <v/>
      </c>
      <c r="BC440" s="55" t="str">
        <f t="shared" si="1780"/>
        <v/>
      </c>
      <c r="BD440" s="55" t="str">
        <f t="shared" si="1780"/>
        <v/>
      </c>
      <c r="BE440" s="55" t="str">
        <f t="shared" si="1780"/>
        <v/>
      </c>
      <c r="BF440" s="55" t="str">
        <f t="shared" si="1780"/>
        <v/>
      </c>
      <c r="BG440" s="55" t="str">
        <f t="shared" si="1780"/>
        <v/>
      </c>
      <c r="BH440" s="55" t="str">
        <f t="shared" si="1780"/>
        <v/>
      </c>
      <c r="BI440" s="55" t="str">
        <f t="shared" si="1780"/>
        <v/>
      </c>
      <c r="BJ440" s="55" t="str">
        <f t="shared" si="1780"/>
        <v/>
      </c>
      <c r="BK440" s="55" t="str">
        <f t="shared" si="1780"/>
        <v/>
      </c>
      <c r="BL440" s="55" t="str">
        <f t="shared" si="1780"/>
        <v/>
      </c>
      <c r="BM440" s="55" t="str">
        <f t="shared" si="1780"/>
        <v/>
      </c>
      <c r="BN440" s="55" t="str">
        <f t="shared" si="1780"/>
        <v/>
      </c>
      <c r="BO440" s="55" t="str">
        <f t="shared" si="1780"/>
        <v/>
      </c>
      <c r="BP440" s="55" t="str">
        <f t="shared" si="1780"/>
        <v/>
      </c>
      <c r="BQ440" s="55" t="str">
        <f t="shared" si="1780"/>
        <v/>
      </c>
      <c r="BR440" s="55" t="str">
        <f t="shared" si="1780"/>
        <v/>
      </c>
      <c r="BS440" s="55" t="str">
        <f t="shared" si="1780"/>
        <v/>
      </c>
      <c r="BT440" s="55" t="str">
        <f t="shared" si="1780"/>
        <v/>
      </c>
      <c r="BU440" s="55" t="str">
        <f t="shared" si="1780"/>
        <v/>
      </c>
      <c r="BV440" s="55" t="str">
        <f t="shared" si="1780"/>
        <v/>
      </c>
      <c r="BW440" s="55" t="str">
        <f t="shared" ref="BW440:CO440" si="1781">IFERROR(IF($Y$2="DAILY",BV440+1,""),"")</f>
        <v/>
      </c>
      <c r="BX440" s="55" t="str">
        <f t="shared" si="1781"/>
        <v/>
      </c>
      <c r="BY440" s="55" t="str">
        <f t="shared" si="1781"/>
        <v/>
      </c>
      <c r="BZ440" s="55" t="str">
        <f t="shared" si="1781"/>
        <v/>
      </c>
      <c r="CA440" s="55" t="str">
        <f t="shared" si="1781"/>
        <v/>
      </c>
      <c r="CB440" s="55" t="str">
        <f t="shared" si="1781"/>
        <v/>
      </c>
      <c r="CC440" s="55" t="str">
        <f t="shared" si="1781"/>
        <v/>
      </c>
      <c r="CD440" s="55" t="str">
        <f t="shared" si="1781"/>
        <v/>
      </c>
      <c r="CE440" s="55" t="str">
        <f t="shared" si="1781"/>
        <v/>
      </c>
      <c r="CF440" s="55" t="str">
        <f t="shared" si="1781"/>
        <v/>
      </c>
      <c r="CG440" s="55" t="str">
        <f t="shared" si="1781"/>
        <v/>
      </c>
      <c r="CH440" s="55" t="str">
        <f t="shared" si="1781"/>
        <v/>
      </c>
      <c r="CI440" s="55" t="str">
        <f t="shared" si="1781"/>
        <v/>
      </c>
      <c r="CJ440" s="55" t="str">
        <f t="shared" si="1781"/>
        <v/>
      </c>
      <c r="CK440" s="55" t="str">
        <f t="shared" si="1781"/>
        <v/>
      </c>
      <c r="CL440" s="55" t="str">
        <f t="shared" si="1781"/>
        <v/>
      </c>
      <c r="CM440" s="55" t="str">
        <f t="shared" si="1781"/>
        <v/>
      </c>
      <c r="CN440" s="55" t="str">
        <f t="shared" si="1781"/>
        <v/>
      </c>
      <c r="CO440" s="55" t="str">
        <f t="shared" si="1781"/>
        <v/>
      </c>
      <c r="CP440" s="56" t="str">
        <f>IFERROR(IF($Y$2="DAILY",DATE(B440,1,1)-WEEKDAY(DATE(B440,1,1))+13*7,DATE(CR440,1,1)-WEEKDAY(DATE(CR440,1,1))+13*7),"")</f>
        <v/>
      </c>
      <c r="CQ440" s="3"/>
      <c r="CR440" s="3" t="str">
        <f>B96</f>
        <v/>
      </c>
    </row>
    <row r="441" spans="1:96" ht="21" customHeight="1" x14ac:dyDescent="0.25">
      <c r="A441" s="48"/>
      <c r="B441" s="61"/>
      <c r="C441" s="57">
        <f t="shared" ref="C441" si="1782">IF($Y$2="DAILY",2,"")</f>
        <v>2</v>
      </c>
      <c r="D441" s="54" t="str">
        <f t="shared" ref="D441:D443" si="1783">IFERROR(IF($Y$2="DAILY",CP440+1,""),"")</f>
        <v/>
      </c>
      <c r="E441" s="55" t="str">
        <f t="shared" ref="E441:BP441" si="1784">IFERROR(IF($Y$2="DAILY",D441+1,""),"")</f>
        <v/>
      </c>
      <c r="F441" s="55" t="str">
        <f t="shared" si="1784"/>
        <v/>
      </c>
      <c r="G441" s="55" t="str">
        <f t="shared" si="1784"/>
        <v/>
      </c>
      <c r="H441" s="55" t="str">
        <f t="shared" si="1784"/>
        <v/>
      </c>
      <c r="I441" s="55" t="str">
        <f t="shared" si="1784"/>
        <v/>
      </c>
      <c r="J441" s="55" t="str">
        <f t="shared" si="1784"/>
        <v/>
      </c>
      <c r="K441" s="55" t="str">
        <f t="shared" si="1784"/>
        <v/>
      </c>
      <c r="L441" s="55" t="str">
        <f t="shared" si="1784"/>
        <v/>
      </c>
      <c r="M441" s="55" t="str">
        <f t="shared" si="1784"/>
        <v/>
      </c>
      <c r="N441" s="55" t="str">
        <f t="shared" si="1784"/>
        <v/>
      </c>
      <c r="O441" s="55" t="str">
        <f t="shared" si="1784"/>
        <v/>
      </c>
      <c r="P441" s="55" t="str">
        <f t="shared" si="1784"/>
        <v/>
      </c>
      <c r="Q441" s="55" t="str">
        <f t="shared" si="1784"/>
        <v/>
      </c>
      <c r="R441" s="55" t="str">
        <f t="shared" si="1784"/>
        <v/>
      </c>
      <c r="S441" s="55" t="str">
        <f t="shared" si="1784"/>
        <v/>
      </c>
      <c r="T441" s="55" t="str">
        <f t="shared" si="1784"/>
        <v/>
      </c>
      <c r="U441" s="55" t="str">
        <f t="shared" si="1784"/>
        <v/>
      </c>
      <c r="V441" s="55" t="str">
        <f t="shared" si="1784"/>
        <v/>
      </c>
      <c r="W441" s="55" t="str">
        <f t="shared" si="1784"/>
        <v/>
      </c>
      <c r="X441" s="55" t="str">
        <f t="shared" si="1784"/>
        <v/>
      </c>
      <c r="Y441" s="55" t="str">
        <f t="shared" si="1784"/>
        <v/>
      </c>
      <c r="Z441" s="55" t="str">
        <f t="shared" si="1784"/>
        <v/>
      </c>
      <c r="AA441" s="55" t="str">
        <f t="shared" si="1784"/>
        <v/>
      </c>
      <c r="AB441" s="55" t="str">
        <f t="shared" si="1784"/>
        <v/>
      </c>
      <c r="AC441" s="55" t="str">
        <f t="shared" si="1784"/>
        <v/>
      </c>
      <c r="AD441" s="55" t="str">
        <f t="shared" si="1784"/>
        <v/>
      </c>
      <c r="AE441" s="55" t="str">
        <f t="shared" si="1784"/>
        <v/>
      </c>
      <c r="AF441" s="55" t="str">
        <f t="shared" si="1784"/>
        <v/>
      </c>
      <c r="AG441" s="55" t="str">
        <f t="shared" si="1784"/>
        <v/>
      </c>
      <c r="AH441" s="55" t="str">
        <f t="shared" si="1784"/>
        <v/>
      </c>
      <c r="AI441" s="55" t="str">
        <f t="shared" si="1784"/>
        <v/>
      </c>
      <c r="AJ441" s="55" t="str">
        <f t="shared" si="1784"/>
        <v/>
      </c>
      <c r="AK441" s="55" t="str">
        <f t="shared" si="1784"/>
        <v/>
      </c>
      <c r="AL441" s="55" t="str">
        <f t="shared" si="1784"/>
        <v/>
      </c>
      <c r="AM441" s="55" t="str">
        <f t="shared" si="1784"/>
        <v/>
      </c>
      <c r="AN441" s="55" t="str">
        <f t="shared" si="1784"/>
        <v/>
      </c>
      <c r="AO441" s="55" t="str">
        <f t="shared" si="1784"/>
        <v/>
      </c>
      <c r="AP441" s="55" t="str">
        <f t="shared" si="1784"/>
        <v/>
      </c>
      <c r="AQ441" s="55" t="str">
        <f t="shared" si="1784"/>
        <v/>
      </c>
      <c r="AR441" s="55" t="str">
        <f t="shared" si="1784"/>
        <v/>
      </c>
      <c r="AS441" s="55" t="str">
        <f t="shared" si="1784"/>
        <v/>
      </c>
      <c r="AT441" s="55" t="str">
        <f t="shared" si="1784"/>
        <v/>
      </c>
      <c r="AU441" s="55" t="str">
        <f t="shared" si="1784"/>
        <v/>
      </c>
      <c r="AV441" s="55" t="str">
        <f t="shared" si="1784"/>
        <v/>
      </c>
      <c r="AW441" s="55" t="str">
        <f t="shared" si="1784"/>
        <v/>
      </c>
      <c r="AX441" s="55" t="str">
        <f t="shared" si="1784"/>
        <v/>
      </c>
      <c r="AY441" s="55" t="str">
        <f t="shared" si="1784"/>
        <v/>
      </c>
      <c r="AZ441" s="55" t="str">
        <f t="shared" si="1784"/>
        <v/>
      </c>
      <c r="BA441" s="55" t="str">
        <f t="shared" si="1784"/>
        <v/>
      </c>
      <c r="BB441" s="55" t="str">
        <f t="shared" si="1784"/>
        <v/>
      </c>
      <c r="BC441" s="55" t="str">
        <f t="shared" si="1784"/>
        <v/>
      </c>
      <c r="BD441" s="55" t="str">
        <f t="shared" si="1784"/>
        <v/>
      </c>
      <c r="BE441" s="55" t="str">
        <f t="shared" si="1784"/>
        <v/>
      </c>
      <c r="BF441" s="55" t="str">
        <f t="shared" si="1784"/>
        <v/>
      </c>
      <c r="BG441" s="55" t="str">
        <f t="shared" si="1784"/>
        <v/>
      </c>
      <c r="BH441" s="55" t="str">
        <f t="shared" si="1784"/>
        <v/>
      </c>
      <c r="BI441" s="55" t="str">
        <f t="shared" si="1784"/>
        <v/>
      </c>
      <c r="BJ441" s="55" t="str">
        <f t="shared" si="1784"/>
        <v/>
      </c>
      <c r="BK441" s="55" t="str">
        <f t="shared" si="1784"/>
        <v/>
      </c>
      <c r="BL441" s="55" t="str">
        <f t="shared" si="1784"/>
        <v/>
      </c>
      <c r="BM441" s="55" t="str">
        <f t="shared" si="1784"/>
        <v/>
      </c>
      <c r="BN441" s="55" t="str">
        <f t="shared" si="1784"/>
        <v/>
      </c>
      <c r="BO441" s="55" t="str">
        <f t="shared" si="1784"/>
        <v/>
      </c>
      <c r="BP441" s="55" t="str">
        <f t="shared" si="1784"/>
        <v/>
      </c>
      <c r="BQ441" s="55" t="str">
        <f t="shared" ref="BQ441:CO441" si="1785">IFERROR(IF($Y$2="DAILY",BP441+1,""),"")</f>
        <v/>
      </c>
      <c r="BR441" s="55" t="str">
        <f t="shared" si="1785"/>
        <v/>
      </c>
      <c r="BS441" s="55" t="str">
        <f t="shared" si="1785"/>
        <v/>
      </c>
      <c r="BT441" s="55" t="str">
        <f t="shared" si="1785"/>
        <v/>
      </c>
      <c r="BU441" s="55" t="str">
        <f t="shared" si="1785"/>
        <v/>
      </c>
      <c r="BV441" s="55" t="str">
        <f t="shared" si="1785"/>
        <v/>
      </c>
      <c r="BW441" s="55" t="str">
        <f t="shared" si="1785"/>
        <v/>
      </c>
      <c r="BX441" s="55" t="str">
        <f t="shared" si="1785"/>
        <v/>
      </c>
      <c r="BY441" s="55" t="str">
        <f t="shared" si="1785"/>
        <v/>
      </c>
      <c r="BZ441" s="55" t="str">
        <f t="shared" si="1785"/>
        <v/>
      </c>
      <c r="CA441" s="55" t="str">
        <f t="shared" si="1785"/>
        <v/>
      </c>
      <c r="CB441" s="55" t="str">
        <f t="shared" si="1785"/>
        <v/>
      </c>
      <c r="CC441" s="55" t="str">
        <f t="shared" si="1785"/>
        <v/>
      </c>
      <c r="CD441" s="55" t="str">
        <f t="shared" si="1785"/>
        <v/>
      </c>
      <c r="CE441" s="55" t="str">
        <f t="shared" si="1785"/>
        <v/>
      </c>
      <c r="CF441" s="55" t="str">
        <f t="shared" si="1785"/>
        <v/>
      </c>
      <c r="CG441" s="55" t="str">
        <f t="shared" si="1785"/>
        <v/>
      </c>
      <c r="CH441" s="55" t="str">
        <f t="shared" si="1785"/>
        <v/>
      </c>
      <c r="CI441" s="55" t="str">
        <f t="shared" si="1785"/>
        <v/>
      </c>
      <c r="CJ441" s="55" t="str">
        <f t="shared" si="1785"/>
        <v/>
      </c>
      <c r="CK441" s="55" t="str">
        <f t="shared" si="1785"/>
        <v/>
      </c>
      <c r="CL441" s="55" t="str">
        <f t="shared" si="1785"/>
        <v/>
      </c>
      <c r="CM441" s="55" t="str">
        <f t="shared" si="1785"/>
        <v/>
      </c>
      <c r="CN441" s="55" t="str">
        <f t="shared" si="1785"/>
        <v/>
      </c>
      <c r="CO441" s="55" t="str">
        <f t="shared" si="1785"/>
        <v/>
      </c>
      <c r="CP441" s="56" t="str">
        <f>IFERROR(IF($Y$2="DAILY",DATE(B440,1,1)-WEEKDAY(DATE(B440,1,1))+26*7,DATE(CR441,1,1)-WEEKDAY(DATE(CR441,1,1))+26*7),"")</f>
        <v/>
      </c>
      <c r="CQ441" s="3"/>
      <c r="CR441" s="3" t="str">
        <f>B96</f>
        <v/>
      </c>
    </row>
    <row r="442" spans="1:96" ht="21" customHeight="1" x14ac:dyDescent="0.25">
      <c r="A442" s="48"/>
      <c r="B442" s="49"/>
      <c r="C442" s="57">
        <f t="shared" ref="C442" si="1786">IF($Y$2="DAILY",3,"")</f>
        <v>3</v>
      </c>
      <c r="D442" s="54" t="str">
        <f t="shared" si="1783"/>
        <v/>
      </c>
      <c r="E442" s="55" t="str">
        <f t="shared" ref="E442:BP442" si="1787">IFERROR(IF($Y$2="DAILY",D442+1,""),"")</f>
        <v/>
      </c>
      <c r="F442" s="55" t="str">
        <f t="shared" si="1787"/>
        <v/>
      </c>
      <c r="G442" s="55" t="str">
        <f t="shared" si="1787"/>
        <v/>
      </c>
      <c r="H442" s="55" t="str">
        <f t="shared" si="1787"/>
        <v/>
      </c>
      <c r="I442" s="55" t="str">
        <f t="shared" si="1787"/>
        <v/>
      </c>
      <c r="J442" s="55" t="str">
        <f t="shared" si="1787"/>
        <v/>
      </c>
      <c r="K442" s="55" t="str">
        <f t="shared" si="1787"/>
        <v/>
      </c>
      <c r="L442" s="55" t="str">
        <f t="shared" si="1787"/>
        <v/>
      </c>
      <c r="M442" s="55" t="str">
        <f t="shared" si="1787"/>
        <v/>
      </c>
      <c r="N442" s="55" t="str">
        <f t="shared" si="1787"/>
        <v/>
      </c>
      <c r="O442" s="55" t="str">
        <f t="shared" si="1787"/>
        <v/>
      </c>
      <c r="P442" s="55" t="str">
        <f t="shared" si="1787"/>
        <v/>
      </c>
      <c r="Q442" s="55" t="str">
        <f t="shared" si="1787"/>
        <v/>
      </c>
      <c r="R442" s="55" t="str">
        <f t="shared" si="1787"/>
        <v/>
      </c>
      <c r="S442" s="55" t="str">
        <f t="shared" si="1787"/>
        <v/>
      </c>
      <c r="T442" s="55" t="str">
        <f t="shared" si="1787"/>
        <v/>
      </c>
      <c r="U442" s="55" t="str">
        <f t="shared" si="1787"/>
        <v/>
      </c>
      <c r="V442" s="55" t="str">
        <f t="shared" si="1787"/>
        <v/>
      </c>
      <c r="W442" s="55" t="str">
        <f t="shared" si="1787"/>
        <v/>
      </c>
      <c r="X442" s="55" t="str">
        <f t="shared" si="1787"/>
        <v/>
      </c>
      <c r="Y442" s="55" t="str">
        <f t="shared" si="1787"/>
        <v/>
      </c>
      <c r="Z442" s="55" t="str">
        <f t="shared" si="1787"/>
        <v/>
      </c>
      <c r="AA442" s="55" t="str">
        <f t="shared" si="1787"/>
        <v/>
      </c>
      <c r="AB442" s="55" t="str">
        <f t="shared" si="1787"/>
        <v/>
      </c>
      <c r="AC442" s="55" t="str">
        <f t="shared" si="1787"/>
        <v/>
      </c>
      <c r="AD442" s="55" t="str">
        <f t="shared" si="1787"/>
        <v/>
      </c>
      <c r="AE442" s="55" t="str">
        <f t="shared" si="1787"/>
        <v/>
      </c>
      <c r="AF442" s="55" t="str">
        <f t="shared" si="1787"/>
        <v/>
      </c>
      <c r="AG442" s="55" t="str">
        <f t="shared" si="1787"/>
        <v/>
      </c>
      <c r="AH442" s="55" t="str">
        <f t="shared" si="1787"/>
        <v/>
      </c>
      <c r="AI442" s="55" t="str">
        <f t="shared" si="1787"/>
        <v/>
      </c>
      <c r="AJ442" s="55" t="str">
        <f t="shared" si="1787"/>
        <v/>
      </c>
      <c r="AK442" s="55" t="str">
        <f t="shared" si="1787"/>
        <v/>
      </c>
      <c r="AL442" s="55" t="str">
        <f t="shared" si="1787"/>
        <v/>
      </c>
      <c r="AM442" s="55" t="str">
        <f t="shared" si="1787"/>
        <v/>
      </c>
      <c r="AN442" s="55" t="str">
        <f t="shared" si="1787"/>
        <v/>
      </c>
      <c r="AO442" s="55" t="str">
        <f t="shared" si="1787"/>
        <v/>
      </c>
      <c r="AP442" s="55" t="str">
        <f t="shared" si="1787"/>
        <v/>
      </c>
      <c r="AQ442" s="55" t="str">
        <f t="shared" si="1787"/>
        <v/>
      </c>
      <c r="AR442" s="55" t="str">
        <f t="shared" si="1787"/>
        <v/>
      </c>
      <c r="AS442" s="55" t="str">
        <f t="shared" si="1787"/>
        <v/>
      </c>
      <c r="AT442" s="55" t="str">
        <f t="shared" si="1787"/>
        <v/>
      </c>
      <c r="AU442" s="55" t="str">
        <f t="shared" si="1787"/>
        <v/>
      </c>
      <c r="AV442" s="55" t="str">
        <f t="shared" si="1787"/>
        <v/>
      </c>
      <c r="AW442" s="55" t="str">
        <f t="shared" si="1787"/>
        <v/>
      </c>
      <c r="AX442" s="55" t="str">
        <f t="shared" si="1787"/>
        <v/>
      </c>
      <c r="AY442" s="55" t="str">
        <f t="shared" si="1787"/>
        <v/>
      </c>
      <c r="AZ442" s="55" t="str">
        <f t="shared" si="1787"/>
        <v/>
      </c>
      <c r="BA442" s="55" t="str">
        <f t="shared" si="1787"/>
        <v/>
      </c>
      <c r="BB442" s="55" t="str">
        <f t="shared" si="1787"/>
        <v/>
      </c>
      <c r="BC442" s="55" t="str">
        <f t="shared" si="1787"/>
        <v/>
      </c>
      <c r="BD442" s="55" t="str">
        <f t="shared" si="1787"/>
        <v/>
      </c>
      <c r="BE442" s="55" t="str">
        <f t="shared" si="1787"/>
        <v/>
      </c>
      <c r="BF442" s="55" t="str">
        <f t="shared" si="1787"/>
        <v/>
      </c>
      <c r="BG442" s="55" t="str">
        <f t="shared" si="1787"/>
        <v/>
      </c>
      <c r="BH442" s="55" t="str">
        <f t="shared" si="1787"/>
        <v/>
      </c>
      <c r="BI442" s="55" t="str">
        <f t="shared" si="1787"/>
        <v/>
      </c>
      <c r="BJ442" s="55" t="str">
        <f t="shared" si="1787"/>
        <v/>
      </c>
      <c r="BK442" s="55" t="str">
        <f t="shared" si="1787"/>
        <v/>
      </c>
      <c r="BL442" s="55" t="str">
        <f t="shared" si="1787"/>
        <v/>
      </c>
      <c r="BM442" s="55" t="str">
        <f t="shared" si="1787"/>
        <v/>
      </c>
      <c r="BN442" s="55" t="str">
        <f t="shared" si="1787"/>
        <v/>
      </c>
      <c r="BO442" s="55" t="str">
        <f t="shared" si="1787"/>
        <v/>
      </c>
      <c r="BP442" s="55" t="str">
        <f t="shared" si="1787"/>
        <v/>
      </c>
      <c r="BQ442" s="55" t="str">
        <f t="shared" ref="BQ442:CO442" si="1788">IFERROR(IF($Y$2="DAILY",BP442+1,""),"")</f>
        <v/>
      </c>
      <c r="BR442" s="55" t="str">
        <f t="shared" si="1788"/>
        <v/>
      </c>
      <c r="BS442" s="55" t="str">
        <f t="shared" si="1788"/>
        <v/>
      </c>
      <c r="BT442" s="55" t="str">
        <f t="shared" si="1788"/>
        <v/>
      </c>
      <c r="BU442" s="55" t="str">
        <f t="shared" si="1788"/>
        <v/>
      </c>
      <c r="BV442" s="55" t="str">
        <f t="shared" si="1788"/>
        <v/>
      </c>
      <c r="BW442" s="55" t="str">
        <f t="shared" si="1788"/>
        <v/>
      </c>
      <c r="BX442" s="55" t="str">
        <f t="shared" si="1788"/>
        <v/>
      </c>
      <c r="BY442" s="55" t="str">
        <f t="shared" si="1788"/>
        <v/>
      </c>
      <c r="BZ442" s="55" t="str">
        <f t="shared" si="1788"/>
        <v/>
      </c>
      <c r="CA442" s="55" t="str">
        <f t="shared" si="1788"/>
        <v/>
      </c>
      <c r="CB442" s="55" t="str">
        <f t="shared" si="1788"/>
        <v/>
      </c>
      <c r="CC442" s="55" t="str">
        <f t="shared" si="1788"/>
        <v/>
      </c>
      <c r="CD442" s="55" t="str">
        <f t="shared" si="1788"/>
        <v/>
      </c>
      <c r="CE442" s="55" t="str">
        <f t="shared" si="1788"/>
        <v/>
      </c>
      <c r="CF442" s="55" t="str">
        <f t="shared" si="1788"/>
        <v/>
      </c>
      <c r="CG442" s="55" t="str">
        <f t="shared" si="1788"/>
        <v/>
      </c>
      <c r="CH442" s="55" t="str">
        <f t="shared" si="1788"/>
        <v/>
      </c>
      <c r="CI442" s="55" t="str">
        <f t="shared" si="1788"/>
        <v/>
      </c>
      <c r="CJ442" s="55" t="str">
        <f t="shared" si="1788"/>
        <v/>
      </c>
      <c r="CK442" s="55" t="str">
        <f t="shared" si="1788"/>
        <v/>
      </c>
      <c r="CL442" s="55" t="str">
        <f t="shared" si="1788"/>
        <v/>
      </c>
      <c r="CM442" s="55" t="str">
        <f t="shared" si="1788"/>
        <v/>
      </c>
      <c r="CN442" s="55" t="str">
        <f t="shared" si="1788"/>
        <v/>
      </c>
      <c r="CO442" s="55" t="str">
        <f t="shared" si="1788"/>
        <v/>
      </c>
      <c r="CP442" s="56" t="str">
        <f>IFERROR(IF($Y$2="DAILY",DATE(B440,1,1)-WEEKDAY(DATE(B440,1,1))+39*7,DATE(CR442,1,1)-WEEKDAY(DATE(CR442,1,1))+39*7),"")</f>
        <v/>
      </c>
      <c r="CQ442" s="3"/>
      <c r="CR442" s="3" t="str">
        <f>B96</f>
        <v/>
      </c>
    </row>
    <row r="443" spans="1:96" ht="21" customHeight="1" x14ac:dyDescent="0.25">
      <c r="A443" s="48"/>
      <c r="B443" s="49"/>
      <c r="C443" s="57">
        <f t="shared" ref="C443" si="1789">IF($Y$2="DAILY",4,"")</f>
        <v>4</v>
      </c>
      <c r="D443" s="54" t="str">
        <f t="shared" si="1783"/>
        <v/>
      </c>
      <c r="E443" s="55" t="str">
        <f t="shared" ref="E443:BP443" si="1790">IFERROR(IF($Y$2="DAILY",D443+1,""),"")</f>
        <v/>
      </c>
      <c r="F443" s="55" t="str">
        <f t="shared" si="1790"/>
        <v/>
      </c>
      <c r="G443" s="55" t="str">
        <f t="shared" si="1790"/>
        <v/>
      </c>
      <c r="H443" s="55" t="str">
        <f t="shared" si="1790"/>
        <v/>
      </c>
      <c r="I443" s="55" t="str">
        <f t="shared" si="1790"/>
        <v/>
      </c>
      <c r="J443" s="55" t="str">
        <f t="shared" si="1790"/>
        <v/>
      </c>
      <c r="K443" s="55" t="str">
        <f t="shared" si="1790"/>
        <v/>
      </c>
      <c r="L443" s="55" t="str">
        <f t="shared" si="1790"/>
        <v/>
      </c>
      <c r="M443" s="55" t="str">
        <f t="shared" si="1790"/>
        <v/>
      </c>
      <c r="N443" s="55" t="str">
        <f t="shared" si="1790"/>
        <v/>
      </c>
      <c r="O443" s="55" t="str">
        <f t="shared" si="1790"/>
        <v/>
      </c>
      <c r="P443" s="55" t="str">
        <f t="shared" si="1790"/>
        <v/>
      </c>
      <c r="Q443" s="55" t="str">
        <f t="shared" si="1790"/>
        <v/>
      </c>
      <c r="R443" s="55" t="str">
        <f t="shared" si="1790"/>
        <v/>
      </c>
      <c r="S443" s="55" t="str">
        <f t="shared" si="1790"/>
        <v/>
      </c>
      <c r="T443" s="55" t="str">
        <f t="shared" si="1790"/>
        <v/>
      </c>
      <c r="U443" s="55" t="str">
        <f t="shared" si="1790"/>
        <v/>
      </c>
      <c r="V443" s="55" t="str">
        <f t="shared" si="1790"/>
        <v/>
      </c>
      <c r="W443" s="55" t="str">
        <f t="shared" si="1790"/>
        <v/>
      </c>
      <c r="X443" s="55" t="str">
        <f t="shared" si="1790"/>
        <v/>
      </c>
      <c r="Y443" s="55" t="str">
        <f t="shared" si="1790"/>
        <v/>
      </c>
      <c r="Z443" s="55" t="str">
        <f t="shared" si="1790"/>
        <v/>
      </c>
      <c r="AA443" s="55" t="str">
        <f t="shared" si="1790"/>
        <v/>
      </c>
      <c r="AB443" s="55" t="str">
        <f t="shared" si="1790"/>
        <v/>
      </c>
      <c r="AC443" s="55" t="str">
        <f t="shared" si="1790"/>
        <v/>
      </c>
      <c r="AD443" s="55" t="str">
        <f t="shared" si="1790"/>
        <v/>
      </c>
      <c r="AE443" s="55" t="str">
        <f t="shared" si="1790"/>
        <v/>
      </c>
      <c r="AF443" s="55" t="str">
        <f t="shared" si="1790"/>
        <v/>
      </c>
      <c r="AG443" s="55" t="str">
        <f t="shared" si="1790"/>
        <v/>
      </c>
      <c r="AH443" s="55" t="str">
        <f t="shared" si="1790"/>
        <v/>
      </c>
      <c r="AI443" s="55" t="str">
        <f t="shared" si="1790"/>
        <v/>
      </c>
      <c r="AJ443" s="55" t="str">
        <f t="shared" si="1790"/>
        <v/>
      </c>
      <c r="AK443" s="55" t="str">
        <f t="shared" si="1790"/>
        <v/>
      </c>
      <c r="AL443" s="55" t="str">
        <f t="shared" si="1790"/>
        <v/>
      </c>
      <c r="AM443" s="55" t="str">
        <f t="shared" si="1790"/>
        <v/>
      </c>
      <c r="AN443" s="55" t="str">
        <f t="shared" si="1790"/>
        <v/>
      </c>
      <c r="AO443" s="55" t="str">
        <f t="shared" si="1790"/>
        <v/>
      </c>
      <c r="AP443" s="55" t="str">
        <f t="shared" si="1790"/>
        <v/>
      </c>
      <c r="AQ443" s="55" t="str">
        <f t="shared" si="1790"/>
        <v/>
      </c>
      <c r="AR443" s="55" t="str">
        <f t="shared" si="1790"/>
        <v/>
      </c>
      <c r="AS443" s="55" t="str">
        <f t="shared" si="1790"/>
        <v/>
      </c>
      <c r="AT443" s="55" t="str">
        <f t="shared" si="1790"/>
        <v/>
      </c>
      <c r="AU443" s="55" t="str">
        <f t="shared" si="1790"/>
        <v/>
      </c>
      <c r="AV443" s="55" t="str">
        <f t="shared" si="1790"/>
        <v/>
      </c>
      <c r="AW443" s="55" t="str">
        <f t="shared" si="1790"/>
        <v/>
      </c>
      <c r="AX443" s="55" t="str">
        <f t="shared" si="1790"/>
        <v/>
      </c>
      <c r="AY443" s="55" t="str">
        <f t="shared" si="1790"/>
        <v/>
      </c>
      <c r="AZ443" s="55" t="str">
        <f t="shared" si="1790"/>
        <v/>
      </c>
      <c r="BA443" s="55" t="str">
        <f t="shared" si="1790"/>
        <v/>
      </c>
      <c r="BB443" s="55" t="str">
        <f t="shared" si="1790"/>
        <v/>
      </c>
      <c r="BC443" s="55" t="str">
        <f t="shared" si="1790"/>
        <v/>
      </c>
      <c r="BD443" s="55" t="str">
        <f t="shared" si="1790"/>
        <v/>
      </c>
      <c r="BE443" s="55" t="str">
        <f t="shared" si="1790"/>
        <v/>
      </c>
      <c r="BF443" s="55" t="str">
        <f t="shared" si="1790"/>
        <v/>
      </c>
      <c r="BG443" s="55" t="str">
        <f t="shared" si="1790"/>
        <v/>
      </c>
      <c r="BH443" s="55" t="str">
        <f t="shared" si="1790"/>
        <v/>
      </c>
      <c r="BI443" s="55" t="str">
        <f t="shared" si="1790"/>
        <v/>
      </c>
      <c r="BJ443" s="55" t="str">
        <f t="shared" si="1790"/>
        <v/>
      </c>
      <c r="BK443" s="55" t="str">
        <f t="shared" si="1790"/>
        <v/>
      </c>
      <c r="BL443" s="55" t="str">
        <f t="shared" si="1790"/>
        <v/>
      </c>
      <c r="BM443" s="55" t="str">
        <f t="shared" si="1790"/>
        <v/>
      </c>
      <c r="BN443" s="55" t="str">
        <f t="shared" si="1790"/>
        <v/>
      </c>
      <c r="BO443" s="55" t="str">
        <f t="shared" si="1790"/>
        <v/>
      </c>
      <c r="BP443" s="55" t="str">
        <f t="shared" si="1790"/>
        <v/>
      </c>
      <c r="BQ443" s="55" t="str">
        <f t="shared" ref="BQ443:CO443" si="1791">IFERROR(IF($Y$2="DAILY",BP443+1,""),"")</f>
        <v/>
      </c>
      <c r="BR443" s="55" t="str">
        <f t="shared" si="1791"/>
        <v/>
      </c>
      <c r="BS443" s="55" t="str">
        <f t="shared" si="1791"/>
        <v/>
      </c>
      <c r="BT443" s="55" t="str">
        <f t="shared" si="1791"/>
        <v/>
      </c>
      <c r="BU443" s="55" t="str">
        <f t="shared" si="1791"/>
        <v/>
      </c>
      <c r="BV443" s="55" t="str">
        <f t="shared" si="1791"/>
        <v/>
      </c>
      <c r="BW443" s="55" t="str">
        <f t="shared" si="1791"/>
        <v/>
      </c>
      <c r="BX443" s="55" t="str">
        <f t="shared" si="1791"/>
        <v/>
      </c>
      <c r="BY443" s="55" t="str">
        <f t="shared" si="1791"/>
        <v/>
      </c>
      <c r="BZ443" s="55" t="str">
        <f t="shared" si="1791"/>
        <v/>
      </c>
      <c r="CA443" s="55" t="str">
        <f t="shared" si="1791"/>
        <v/>
      </c>
      <c r="CB443" s="55" t="str">
        <f t="shared" si="1791"/>
        <v/>
      </c>
      <c r="CC443" s="55" t="str">
        <f t="shared" si="1791"/>
        <v/>
      </c>
      <c r="CD443" s="55" t="str">
        <f t="shared" si="1791"/>
        <v/>
      </c>
      <c r="CE443" s="55" t="str">
        <f t="shared" si="1791"/>
        <v/>
      </c>
      <c r="CF443" s="55" t="str">
        <f t="shared" si="1791"/>
        <v/>
      </c>
      <c r="CG443" s="55" t="str">
        <f t="shared" si="1791"/>
        <v/>
      </c>
      <c r="CH443" s="55" t="str">
        <f t="shared" si="1791"/>
        <v/>
      </c>
      <c r="CI443" s="55" t="str">
        <f t="shared" si="1791"/>
        <v/>
      </c>
      <c r="CJ443" s="55" t="str">
        <f t="shared" si="1791"/>
        <v/>
      </c>
      <c r="CK443" s="55" t="str">
        <f t="shared" si="1791"/>
        <v/>
      </c>
      <c r="CL443" s="55" t="str">
        <f t="shared" si="1791"/>
        <v/>
      </c>
      <c r="CM443" s="55" t="str">
        <f t="shared" si="1791"/>
        <v/>
      </c>
      <c r="CN443" s="55" t="str">
        <f t="shared" si="1791"/>
        <v/>
      </c>
      <c r="CO443" s="55" t="str">
        <f t="shared" si="1791"/>
        <v/>
      </c>
      <c r="CP443" s="56" t="str">
        <f>IFERROR(IF($Y$2="DAILY",DATE(B440,1,1)-WEEKDAY(DATE(B440,1,1))+52*7,DATE(CR443,1,1)-WEEKDAY(DATE(CR443,1,1))+52*7),"")</f>
        <v/>
      </c>
      <c r="CQ443" s="3"/>
      <c r="CR443" s="3" t="str">
        <f>B96</f>
        <v/>
      </c>
    </row>
    <row r="444" spans="1:96" ht="21" customHeight="1" x14ac:dyDescent="0.25">
      <c r="A444" s="48"/>
      <c r="B444" s="49"/>
      <c r="C444" s="58"/>
      <c r="D444" s="54" t="str">
        <f>IFERROR(IF($Y$2="DAILY",IF(AND(MONTH(DATE(B440,2,29))=2,WEEKDAY(DATE(B440,1,1))=7),DATE(B440,12,24),""),""),"")</f>
        <v/>
      </c>
      <c r="E444" s="55" t="str">
        <f>IFERROR(IF($Y$2="DAILY",IF(AND(MONTH(DATE(B440,2,29))=2,WEEKDAY(DATE(B440,1,1))=7),DATE(B440,12,25),""),""),"")</f>
        <v/>
      </c>
      <c r="F444" s="55" t="str">
        <f>IFERROR(IF($Y$2="DAILY",IF(AND(MONTH(DATE(B440,2,29))=2,WEEKDAY(DATE(B440,1,1))=7),DATE(B440,12,26),""),""),"")</f>
        <v/>
      </c>
      <c r="G444" s="55" t="str">
        <f>IFERROR(IF($Y$2="DAILY",IF(AND(MONTH(DATE(B440,2,29))=2,WEEKDAY(DATE(B440,1,1))=7),DATE(B440,12,27),""),""),"")</f>
        <v/>
      </c>
      <c r="H444" s="55" t="str">
        <f>IFERROR(IF($Y$2="DAILY",IF(AND(MONTH(DATE(B440,2,29))=2,WEEKDAY(DATE(B440,1,1))=7),DATE(B440,12,28),""),""),"")</f>
        <v/>
      </c>
      <c r="I444" s="55" t="str">
        <f>IFERROR(IF($Y$2="DAILY",IF(AND(MONTH(DATE(B440,2,29))=2,WEEKDAY(DATE(B440,1,1))=7),DATE(B440,12,29),""),""),"")</f>
        <v/>
      </c>
      <c r="J444" s="55" t="str">
        <f>IFERROR(IF($Y$2="DAILY",IF(AND(MONTH(DATE(B440,2,29))=2,WEEKDAY(DATE(B440,1,1))=7),DATE(B440,12,30),""),""),"")</f>
        <v/>
      </c>
      <c r="K444" s="55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56"/>
      <c r="CQ444" s="3"/>
      <c r="CR444" s="3" t="str">
        <f>B96</f>
        <v/>
      </c>
    </row>
    <row r="445" spans="1:96" ht="21" customHeight="1" x14ac:dyDescent="0.25">
      <c r="A445" s="48" t="str">
        <f>IFERROR(IF($Y$2="DAILY","86-87",""),"")</f>
        <v>86-87</v>
      </c>
      <c r="B445" s="49" t="str">
        <f>IFERROR(IF($Y$2="DAILY",$B$10+87,""),"")</f>
        <v/>
      </c>
      <c r="C445" s="57">
        <f t="shared" ref="C445" si="1792">IF($Y$2="DAILY",1,"")</f>
        <v>1</v>
      </c>
      <c r="D445" s="54" t="str">
        <f>IFERROR(IF($Y$2="DAILY",DATE(B445,1,1)-WEEKDAY(DATE(B445,1,1),1)+1,""),"")</f>
        <v/>
      </c>
      <c r="E445" s="55" t="str">
        <f>IFERROR(IF($Y$2="DAILY",DATE(B445,1,1)-WEEKDAY(DATE(B445,1,1),1)+2,""),"")</f>
        <v/>
      </c>
      <c r="F445" s="55" t="str">
        <f>IFERROR(IF($Y$2="DAILY",DATE(B445,1,1)-WEEKDAY(DATE(B445,1,1),1)+3,""),"")</f>
        <v/>
      </c>
      <c r="G445" s="55" t="str">
        <f>IFERROR(IF($Y$2="DAILY",DATE(B445,1,1)-WEEKDAY(DATE(B445,1,1),1)+4,""),"")</f>
        <v/>
      </c>
      <c r="H445" s="55" t="str">
        <f>IFERROR(IF($Y$2="DAILY",DATE(B445,1,1)-WEEKDAY(DATE(B445,1,1),1)+5,""),"")</f>
        <v/>
      </c>
      <c r="I445" s="55" t="str">
        <f>IFERROR(IF($Y$2="DAILY",DATE(B445,1,1)-WEEKDAY(DATE(B445,1,1),1)+6,""),"")</f>
        <v/>
      </c>
      <c r="J445" s="55" t="str">
        <f>IFERROR(IF($Y$2="DAILY",DATE(B445,1,1)-WEEKDAY(DATE(B445,1,1),1)+7,""),"")</f>
        <v/>
      </c>
      <c r="K445" s="55" t="str">
        <f t="shared" ref="K445:BV445" si="1793">IFERROR(IF($Y$2="DAILY",J445+1,""),"")</f>
        <v/>
      </c>
      <c r="L445" s="55" t="str">
        <f t="shared" si="1793"/>
        <v/>
      </c>
      <c r="M445" s="55" t="str">
        <f t="shared" si="1793"/>
        <v/>
      </c>
      <c r="N445" s="55" t="str">
        <f t="shared" si="1793"/>
        <v/>
      </c>
      <c r="O445" s="55" t="str">
        <f t="shared" si="1793"/>
        <v/>
      </c>
      <c r="P445" s="55" t="str">
        <f t="shared" si="1793"/>
        <v/>
      </c>
      <c r="Q445" s="55" t="str">
        <f t="shared" si="1793"/>
        <v/>
      </c>
      <c r="R445" s="55" t="str">
        <f t="shared" si="1793"/>
        <v/>
      </c>
      <c r="S445" s="55" t="str">
        <f t="shared" si="1793"/>
        <v/>
      </c>
      <c r="T445" s="55" t="str">
        <f t="shared" si="1793"/>
        <v/>
      </c>
      <c r="U445" s="55" t="str">
        <f t="shared" si="1793"/>
        <v/>
      </c>
      <c r="V445" s="55" t="str">
        <f t="shared" si="1793"/>
        <v/>
      </c>
      <c r="W445" s="55" t="str">
        <f t="shared" si="1793"/>
        <v/>
      </c>
      <c r="X445" s="55" t="str">
        <f t="shared" si="1793"/>
        <v/>
      </c>
      <c r="Y445" s="55" t="str">
        <f t="shared" si="1793"/>
        <v/>
      </c>
      <c r="Z445" s="55" t="str">
        <f t="shared" si="1793"/>
        <v/>
      </c>
      <c r="AA445" s="55" t="str">
        <f t="shared" si="1793"/>
        <v/>
      </c>
      <c r="AB445" s="55" t="str">
        <f t="shared" si="1793"/>
        <v/>
      </c>
      <c r="AC445" s="55" t="str">
        <f t="shared" si="1793"/>
        <v/>
      </c>
      <c r="AD445" s="55" t="str">
        <f t="shared" si="1793"/>
        <v/>
      </c>
      <c r="AE445" s="55" t="str">
        <f t="shared" si="1793"/>
        <v/>
      </c>
      <c r="AF445" s="55" t="str">
        <f t="shared" si="1793"/>
        <v/>
      </c>
      <c r="AG445" s="55" t="str">
        <f t="shared" si="1793"/>
        <v/>
      </c>
      <c r="AH445" s="55" t="str">
        <f t="shared" si="1793"/>
        <v/>
      </c>
      <c r="AI445" s="55" t="str">
        <f t="shared" si="1793"/>
        <v/>
      </c>
      <c r="AJ445" s="55" t="str">
        <f t="shared" si="1793"/>
        <v/>
      </c>
      <c r="AK445" s="55" t="str">
        <f t="shared" si="1793"/>
        <v/>
      </c>
      <c r="AL445" s="55" t="str">
        <f t="shared" si="1793"/>
        <v/>
      </c>
      <c r="AM445" s="55" t="str">
        <f t="shared" si="1793"/>
        <v/>
      </c>
      <c r="AN445" s="55" t="str">
        <f t="shared" si="1793"/>
        <v/>
      </c>
      <c r="AO445" s="55" t="str">
        <f t="shared" si="1793"/>
        <v/>
      </c>
      <c r="AP445" s="55" t="str">
        <f t="shared" si="1793"/>
        <v/>
      </c>
      <c r="AQ445" s="55" t="str">
        <f t="shared" si="1793"/>
        <v/>
      </c>
      <c r="AR445" s="55" t="str">
        <f t="shared" si="1793"/>
        <v/>
      </c>
      <c r="AS445" s="55" t="str">
        <f t="shared" si="1793"/>
        <v/>
      </c>
      <c r="AT445" s="55" t="str">
        <f t="shared" si="1793"/>
        <v/>
      </c>
      <c r="AU445" s="55" t="str">
        <f t="shared" si="1793"/>
        <v/>
      </c>
      <c r="AV445" s="55" t="str">
        <f t="shared" si="1793"/>
        <v/>
      </c>
      <c r="AW445" s="55" t="str">
        <f t="shared" si="1793"/>
        <v/>
      </c>
      <c r="AX445" s="55" t="str">
        <f t="shared" si="1793"/>
        <v/>
      </c>
      <c r="AY445" s="55" t="str">
        <f t="shared" si="1793"/>
        <v/>
      </c>
      <c r="AZ445" s="55" t="str">
        <f t="shared" si="1793"/>
        <v/>
      </c>
      <c r="BA445" s="55" t="str">
        <f t="shared" si="1793"/>
        <v/>
      </c>
      <c r="BB445" s="55" t="str">
        <f t="shared" si="1793"/>
        <v/>
      </c>
      <c r="BC445" s="55" t="str">
        <f t="shared" si="1793"/>
        <v/>
      </c>
      <c r="BD445" s="55" t="str">
        <f t="shared" si="1793"/>
        <v/>
      </c>
      <c r="BE445" s="55" t="str">
        <f t="shared" si="1793"/>
        <v/>
      </c>
      <c r="BF445" s="55" t="str">
        <f t="shared" si="1793"/>
        <v/>
      </c>
      <c r="BG445" s="55" t="str">
        <f t="shared" si="1793"/>
        <v/>
      </c>
      <c r="BH445" s="55" t="str">
        <f t="shared" si="1793"/>
        <v/>
      </c>
      <c r="BI445" s="55" t="str">
        <f t="shared" si="1793"/>
        <v/>
      </c>
      <c r="BJ445" s="55" t="str">
        <f t="shared" si="1793"/>
        <v/>
      </c>
      <c r="BK445" s="55" t="str">
        <f t="shared" si="1793"/>
        <v/>
      </c>
      <c r="BL445" s="55" t="str">
        <f t="shared" si="1793"/>
        <v/>
      </c>
      <c r="BM445" s="55" t="str">
        <f t="shared" si="1793"/>
        <v/>
      </c>
      <c r="BN445" s="55" t="str">
        <f t="shared" si="1793"/>
        <v/>
      </c>
      <c r="BO445" s="55" t="str">
        <f t="shared" si="1793"/>
        <v/>
      </c>
      <c r="BP445" s="55" t="str">
        <f t="shared" si="1793"/>
        <v/>
      </c>
      <c r="BQ445" s="55" t="str">
        <f t="shared" si="1793"/>
        <v/>
      </c>
      <c r="BR445" s="55" t="str">
        <f t="shared" si="1793"/>
        <v/>
      </c>
      <c r="BS445" s="55" t="str">
        <f t="shared" si="1793"/>
        <v/>
      </c>
      <c r="BT445" s="55" t="str">
        <f t="shared" si="1793"/>
        <v/>
      </c>
      <c r="BU445" s="55" t="str">
        <f t="shared" si="1793"/>
        <v/>
      </c>
      <c r="BV445" s="55" t="str">
        <f t="shared" si="1793"/>
        <v/>
      </c>
      <c r="BW445" s="55" t="str">
        <f t="shared" ref="BW445:CO445" si="1794">IFERROR(IF($Y$2="DAILY",BV445+1,""),"")</f>
        <v/>
      </c>
      <c r="BX445" s="55" t="str">
        <f t="shared" si="1794"/>
        <v/>
      </c>
      <c r="BY445" s="55" t="str">
        <f t="shared" si="1794"/>
        <v/>
      </c>
      <c r="BZ445" s="55" t="str">
        <f t="shared" si="1794"/>
        <v/>
      </c>
      <c r="CA445" s="55" t="str">
        <f t="shared" si="1794"/>
        <v/>
      </c>
      <c r="CB445" s="55" t="str">
        <f t="shared" si="1794"/>
        <v/>
      </c>
      <c r="CC445" s="55" t="str">
        <f t="shared" si="1794"/>
        <v/>
      </c>
      <c r="CD445" s="55" t="str">
        <f t="shared" si="1794"/>
        <v/>
      </c>
      <c r="CE445" s="55" t="str">
        <f t="shared" si="1794"/>
        <v/>
      </c>
      <c r="CF445" s="55" t="str">
        <f t="shared" si="1794"/>
        <v/>
      </c>
      <c r="CG445" s="55" t="str">
        <f t="shared" si="1794"/>
        <v/>
      </c>
      <c r="CH445" s="55" t="str">
        <f t="shared" si="1794"/>
        <v/>
      </c>
      <c r="CI445" s="55" t="str">
        <f t="shared" si="1794"/>
        <v/>
      </c>
      <c r="CJ445" s="55" t="str">
        <f t="shared" si="1794"/>
        <v/>
      </c>
      <c r="CK445" s="55" t="str">
        <f t="shared" si="1794"/>
        <v/>
      </c>
      <c r="CL445" s="55" t="str">
        <f t="shared" si="1794"/>
        <v/>
      </c>
      <c r="CM445" s="55" t="str">
        <f t="shared" si="1794"/>
        <v/>
      </c>
      <c r="CN445" s="55" t="str">
        <f t="shared" si="1794"/>
        <v/>
      </c>
      <c r="CO445" s="55" t="str">
        <f t="shared" si="1794"/>
        <v/>
      </c>
      <c r="CP445" s="56" t="str">
        <f>IFERROR(IF($Y$2="DAILY",DATE(B445,1,1)-WEEKDAY(DATE(B445,1,1))+13*7,DATE(CR445,1,1)-WEEKDAY(DATE(CR445,1,1))+13*7),"")</f>
        <v/>
      </c>
      <c r="CQ445" s="3"/>
      <c r="CR445" s="3" t="str">
        <f>B97</f>
        <v/>
      </c>
    </row>
    <row r="446" spans="1:96" ht="21" customHeight="1" x14ac:dyDescent="0.25">
      <c r="A446" s="48"/>
      <c r="B446" s="61"/>
      <c r="C446" s="57">
        <f t="shared" ref="C446" si="1795">IF($Y$2="DAILY",2,"")</f>
        <v>2</v>
      </c>
      <c r="D446" s="54" t="str">
        <f t="shared" ref="D446:D448" si="1796">IFERROR(IF($Y$2="DAILY",CP445+1,""),"")</f>
        <v/>
      </c>
      <c r="E446" s="55" t="str">
        <f t="shared" ref="E446:BP446" si="1797">IFERROR(IF($Y$2="DAILY",D446+1,""),"")</f>
        <v/>
      </c>
      <c r="F446" s="55" t="str">
        <f t="shared" si="1797"/>
        <v/>
      </c>
      <c r="G446" s="55" t="str">
        <f t="shared" si="1797"/>
        <v/>
      </c>
      <c r="H446" s="55" t="str">
        <f t="shared" si="1797"/>
        <v/>
      </c>
      <c r="I446" s="55" t="str">
        <f t="shared" si="1797"/>
        <v/>
      </c>
      <c r="J446" s="55" t="str">
        <f t="shared" si="1797"/>
        <v/>
      </c>
      <c r="K446" s="55" t="str">
        <f t="shared" si="1797"/>
        <v/>
      </c>
      <c r="L446" s="55" t="str">
        <f t="shared" si="1797"/>
        <v/>
      </c>
      <c r="M446" s="55" t="str">
        <f t="shared" si="1797"/>
        <v/>
      </c>
      <c r="N446" s="55" t="str">
        <f t="shared" si="1797"/>
        <v/>
      </c>
      <c r="O446" s="55" t="str">
        <f t="shared" si="1797"/>
        <v/>
      </c>
      <c r="P446" s="55" t="str">
        <f t="shared" si="1797"/>
        <v/>
      </c>
      <c r="Q446" s="55" t="str">
        <f t="shared" si="1797"/>
        <v/>
      </c>
      <c r="R446" s="55" t="str">
        <f t="shared" si="1797"/>
        <v/>
      </c>
      <c r="S446" s="55" t="str">
        <f t="shared" si="1797"/>
        <v/>
      </c>
      <c r="T446" s="55" t="str">
        <f t="shared" si="1797"/>
        <v/>
      </c>
      <c r="U446" s="55" t="str">
        <f t="shared" si="1797"/>
        <v/>
      </c>
      <c r="V446" s="55" t="str">
        <f t="shared" si="1797"/>
        <v/>
      </c>
      <c r="W446" s="55" t="str">
        <f t="shared" si="1797"/>
        <v/>
      </c>
      <c r="X446" s="55" t="str">
        <f t="shared" si="1797"/>
        <v/>
      </c>
      <c r="Y446" s="55" t="str">
        <f t="shared" si="1797"/>
        <v/>
      </c>
      <c r="Z446" s="55" t="str">
        <f t="shared" si="1797"/>
        <v/>
      </c>
      <c r="AA446" s="55" t="str">
        <f t="shared" si="1797"/>
        <v/>
      </c>
      <c r="AB446" s="55" t="str">
        <f t="shared" si="1797"/>
        <v/>
      </c>
      <c r="AC446" s="55" t="str">
        <f t="shared" si="1797"/>
        <v/>
      </c>
      <c r="AD446" s="55" t="str">
        <f t="shared" si="1797"/>
        <v/>
      </c>
      <c r="AE446" s="55" t="str">
        <f t="shared" si="1797"/>
        <v/>
      </c>
      <c r="AF446" s="55" t="str">
        <f t="shared" si="1797"/>
        <v/>
      </c>
      <c r="AG446" s="55" t="str">
        <f t="shared" si="1797"/>
        <v/>
      </c>
      <c r="AH446" s="55" t="str">
        <f t="shared" si="1797"/>
        <v/>
      </c>
      <c r="AI446" s="55" t="str">
        <f t="shared" si="1797"/>
        <v/>
      </c>
      <c r="AJ446" s="55" t="str">
        <f t="shared" si="1797"/>
        <v/>
      </c>
      <c r="AK446" s="55" t="str">
        <f t="shared" si="1797"/>
        <v/>
      </c>
      <c r="AL446" s="55" t="str">
        <f t="shared" si="1797"/>
        <v/>
      </c>
      <c r="AM446" s="55" t="str">
        <f t="shared" si="1797"/>
        <v/>
      </c>
      <c r="AN446" s="55" t="str">
        <f t="shared" si="1797"/>
        <v/>
      </c>
      <c r="AO446" s="55" t="str">
        <f t="shared" si="1797"/>
        <v/>
      </c>
      <c r="AP446" s="55" t="str">
        <f t="shared" si="1797"/>
        <v/>
      </c>
      <c r="AQ446" s="55" t="str">
        <f t="shared" si="1797"/>
        <v/>
      </c>
      <c r="AR446" s="55" t="str">
        <f t="shared" si="1797"/>
        <v/>
      </c>
      <c r="AS446" s="55" t="str">
        <f t="shared" si="1797"/>
        <v/>
      </c>
      <c r="AT446" s="55" t="str">
        <f t="shared" si="1797"/>
        <v/>
      </c>
      <c r="AU446" s="55" t="str">
        <f t="shared" si="1797"/>
        <v/>
      </c>
      <c r="AV446" s="55" t="str">
        <f t="shared" si="1797"/>
        <v/>
      </c>
      <c r="AW446" s="55" t="str">
        <f t="shared" si="1797"/>
        <v/>
      </c>
      <c r="AX446" s="55" t="str">
        <f t="shared" si="1797"/>
        <v/>
      </c>
      <c r="AY446" s="55" t="str">
        <f t="shared" si="1797"/>
        <v/>
      </c>
      <c r="AZ446" s="55" t="str">
        <f t="shared" si="1797"/>
        <v/>
      </c>
      <c r="BA446" s="55" t="str">
        <f t="shared" si="1797"/>
        <v/>
      </c>
      <c r="BB446" s="55" t="str">
        <f t="shared" si="1797"/>
        <v/>
      </c>
      <c r="BC446" s="55" t="str">
        <f t="shared" si="1797"/>
        <v/>
      </c>
      <c r="BD446" s="55" t="str">
        <f t="shared" si="1797"/>
        <v/>
      </c>
      <c r="BE446" s="55" t="str">
        <f t="shared" si="1797"/>
        <v/>
      </c>
      <c r="BF446" s="55" t="str">
        <f t="shared" si="1797"/>
        <v/>
      </c>
      <c r="BG446" s="55" t="str">
        <f t="shared" si="1797"/>
        <v/>
      </c>
      <c r="BH446" s="55" t="str">
        <f t="shared" si="1797"/>
        <v/>
      </c>
      <c r="BI446" s="55" t="str">
        <f t="shared" si="1797"/>
        <v/>
      </c>
      <c r="BJ446" s="55" t="str">
        <f t="shared" si="1797"/>
        <v/>
      </c>
      <c r="BK446" s="55" t="str">
        <f t="shared" si="1797"/>
        <v/>
      </c>
      <c r="BL446" s="55" t="str">
        <f t="shared" si="1797"/>
        <v/>
      </c>
      <c r="BM446" s="55" t="str">
        <f t="shared" si="1797"/>
        <v/>
      </c>
      <c r="BN446" s="55" t="str">
        <f t="shared" si="1797"/>
        <v/>
      </c>
      <c r="BO446" s="55" t="str">
        <f t="shared" si="1797"/>
        <v/>
      </c>
      <c r="BP446" s="55" t="str">
        <f t="shared" si="1797"/>
        <v/>
      </c>
      <c r="BQ446" s="55" t="str">
        <f t="shared" ref="BQ446:CO446" si="1798">IFERROR(IF($Y$2="DAILY",BP446+1,""),"")</f>
        <v/>
      </c>
      <c r="BR446" s="55" t="str">
        <f t="shared" si="1798"/>
        <v/>
      </c>
      <c r="BS446" s="55" t="str">
        <f t="shared" si="1798"/>
        <v/>
      </c>
      <c r="BT446" s="55" t="str">
        <f t="shared" si="1798"/>
        <v/>
      </c>
      <c r="BU446" s="55" t="str">
        <f t="shared" si="1798"/>
        <v/>
      </c>
      <c r="BV446" s="55" t="str">
        <f t="shared" si="1798"/>
        <v/>
      </c>
      <c r="BW446" s="55" t="str">
        <f t="shared" si="1798"/>
        <v/>
      </c>
      <c r="BX446" s="55" t="str">
        <f t="shared" si="1798"/>
        <v/>
      </c>
      <c r="BY446" s="55" t="str">
        <f t="shared" si="1798"/>
        <v/>
      </c>
      <c r="BZ446" s="55" t="str">
        <f t="shared" si="1798"/>
        <v/>
      </c>
      <c r="CA446" s="55" t="str">
        <f t="shared" si="1798"/>
        <v/>
      </c>
      <c r="CB446" s="55" t="str">
        <f t="shared" si="1798"/>
        <v/>
      </c>
      <c r="CC446" s="55" t="str">
        <f t="shared" si="1798"/>
        <v/>
      </c>
      <c r="CD446" s="55" t="str">
        <f t="shared" si="1798"/>
        <v/>
      </c>
      <c r="CE446" s="55" t="str">
        <f t="shared" si="1798"/>
        <v/>
      </c>
      <c r="CF446" s="55" t="str">
        <f t="shared" si="1798"/>
        <v/>
      </c>
      <c r="CG446" s="55" t="str">
        <f t="shared" si="1798"/>
        <v/>
      </c>
      <c r="CH446" s="55" t="str">
        <f t="shared" si="1798"/>
        <v/>
      </c>
      <c r="CI446" s="55" t="str">
        <f t="shared" si="1798"/>
        <v/>
      </c>
      <c r="CJ446" s="55" t="str">
        <f t="shared" si="1798"/>
        <v/>
      </c>
      <c r="CK446" s="55" t="str">
        <f t="shared" si="1798"/>
        <v/>
      </c>
      <c r="CL446" s="55" t="str">
        <f t="shared" si="1798"/>
        <v/>
      </c>
      <c r="CM446" s="55" t="str">
        <f t="shared" si="1798"/>
        <v/>
      </c>
      <c r="CN446" s="55" t="str">
        <f t="shared" si="1798"/>
        <v/>
      </c>
      <c r="CO446" s="55" t="str">
        <f t="shared" si="1798"/>
        <v/>
      </c>
      <c r="CP446" s="56" t="str">
        <f>IFERROR(IF($Y$2="DAILY",DATE(B445,1,1)-WEEKDAY(DATE(B445,1,1))+26*7,DATE(CR446,1,1)-WEEKDAY(DATE(CR446,1,1))+26*7),"")</f>
        <v/>
      </c>
      <c r="CQ446" s="3"/>
      <c r="CR446" s="3" t="str">
        <f>B97</f>
        <v/>
      </c>
    </row>
    <row r="447" spans="1:96" ht="21" customHeight="1" x14ac:dyDescent="0.25">
      <c r="A447" s="48"/>
      <c r="B447" s="49"/>
      <c r="C447" s="57">
        <f t="shared" ref="C447" si="1799">IF($Y$2="DAILY",3,"")</f>
        <v>3</v>
      </c>
      <c r="D447" s="54" t="str">
        <f t="shared" si="1796"/>
        <v/>
      </c>
      <c r="E447" s="55" t="str">
        <f t="shared" ref="E447:BP447" si="1800">IFERROR(IF($Y$2="DAILY",D447+1,""),"")</f>
        <v/>
      </c>
      <c r="F447" s="55" t="str">
        <f t="shared" si="1800"/>
        <v/>
      </c>
      <c r="G447" s="55" t="str">
        <f t="shared" si="1800"/>
        <v/>
      </c>
      <c r="H447" s="55" t="str">
        <f t="shared" si="1800"/>
        <v/>
      </c>
      <c r="I447" s="55" t="str">
        <f t="shared" si="1800"/>
        <v/>
      </c>
      <c r="J447" s="55" t="str">
        <f t="shared" si="1800"/>
        <v/>
      </c>
      <c r="K447" s="55" t="str">
        <f t="shared" si="1800"/>
        <v/>
      </c>
      <c r="L447" s="55" t="str">
        <f t="shared" si="1800"/>
        <v/>
      </c>
      <c r="M447" s="55" t="str">
        <f t="shared" si="1800"/>
        <v/>
      </c>
      <c r="N447" s="55" t="str">
        <f t="shared" si="1800"/>
        <v/>
      </c>
      <c r="O447" s="55" t="str">
        <f t="shared" si="1800"/>
        <v/>
      </c>
      <c r="P447" s="55" t="str">
        <f t="shared" si="1800"/>
        <v/>
      </c>
      <c r="Q447" s="55" t="str">
        <f t="shared" si="1800"/>
        <v/>
      </c>
      <c r="R447" s="55" t="str">
        <f t="shared" si="1800"/>
        <v/>
      </c>
      <c r="S447" s="55" t="str">
        <f t="shared" si="1800"/>
        <v/>
      </c>
      <c r="T447" s="55" t="str">
        <f t="shared" si="1800"/>
        <v/>
      </c>
      <c r="U447" s="55" t="str">
        <f t="shared" si="1800"/>
        <v/>
      </c>
      <c r="V447" s="55" t="str">
        <f t="shared" si="1800"/>
        <v/>
      </c>
      <c r="W447" s="55" t="str">
        <f t="shared" si="1800"/>
        <v/>
      </c>
      <c r="X447" s="55" t="str">
        <f t="shared" si="1800"/>
        <v/>
      </c>
      <c r="Y447" s="55" t="str">
        <f t="shared" si="1800"/>
        <v/>
      </c>
      <c r="Z447" s="55" t="str">
        <f t="shared" si="1800"/>
        <v/>
      </c>
      <c r="AA447" s="55" t="str">
        <f t="shared" si="1800"/>
        <v/>
      </c>
      <c r="AB447" s="55" t="str">
        <f t="shared" si="1800"/>
        <v/>
      </c>
      <c r="AC447" s="55" t="str">
        <f t="shared" si="1800"/>
        <v/>
      </c>
      <c r="AD447" s="55" t="str">
        <f t="shared" si="1800"/>
        <v/>
      </c>
      <c r="AE447" s="55" t="str">
        <f t="shared" si="1800"/>
        <v/>
      </c>
      <c r="AF447" s="55" t="str">
        <f t="shared" si="1800"/>
        <v/>
      </c>
      <c r="AG447" s="55" t="str">
        <f t="shared" si="1800"/>
        <v/>
      </c>
      <c r="AH447" s="55" t="str">
        <f t="shared" si="1800"/>
        <v/>
      </c>
      <c r="AI447" s="55" t="str">
        <f t="shared" si="1800"/>
        <v/>
      </c>
      <c r="AJ447" s="55" t="str">
        <f t="shared" si="1800"/>
        <v/>
      </c>
      <c r="AK447" s="55" t="str">
        <f t="shared" si="1800"/>
        <v/>
      </c>
      <c r="AL447" s="55" t="str">
        <f t="shared" si="1800"/>
        <v/>
      </c>
      <c r="AM447" s="55" t="str">
        <f t="shared" si="1800"/>
        <v/>
      </c>
      <c r="AN447" s="55" t="str">
        <f t="shared" si="1800"/>
        <v/>
      </c>
      <c r="AO447" s="55" t="str">
        <f t="shared" si="1800"/>
        <v/>
      </c>
      <c r="AP447" s="55" t="str">
        <f t="shared" si="1800"/>
        <v/>
      </c>
      <c r="AQ447" s="55" t="str">
        <f t="shared" si="1800"/>
        <v/>
      </c>
      <c r="AR447" s="55" t="str">
        <f t="shared" si="1800"/>
        <v/>
      </c>
      <c r="AS447" s="55" t="str">
        <f t="shared" si="1800"/>
        <v/>
      </c>
      <c r="AT447" s="55" t="str">
        <f t="shared" si="1800"/>
        <v/>
      </c>
      <c r="AU447" s="55" t="str">
        <f t="shared" si="1800"/>
        <v/>
      </c>
      <c r="AV447" s="55" t="str">
        <f t="shared" si="1800"/>
        <v/>
      </c>
      <c r="AW447" s="55" t="str">
        <f t="shared" si="1800"/>
        <v/>
      </c>
      <c r="AX447" s="55" t="str">
        <f t="shared" si="1800"/>
        <v/>
      </c>
      <c r="AY447" s="55" t="str">
        <f t="shared" si="1800"/>
        <v/>
      </c>
      <c r="AZ447" s="55" t="str">
        <f t="shared" si="1800"/>
        <v/>
      </c>
      <c r="BA447" s="55" t="str">
        <f t="shared" si="1800"/>
        <v/>
      </c>
      <c r="BB447" s="55" t="str">
        <f t="shared" si="1800"/>
        <v/>
      </c>
      <c r="BC447" s="55" t="str">
        <f t="shared" si="1800"/>
        <v/>
      </c>
      <c r="BD447" s="55" t="str">
        <f t="shared" si="1800"/>
        <v/>
      </c>
      <c r="BE447" s="55" t="str">
        <f t="shared" si="1800"/>
        <v/>
      </c>
      <c r="BF447" s="55" t="str">
        <f t="shared" si="1800"/>
        <v/>
      </c>
      <c r="BG447" s="55" t="str">
        <f t="shared" si="1800"/>
        <v/>
      </c>
      <c r="BH447" s="55" t="str">
        <f t="shared" si="1800"/>
        <v/>
      </c>
      <c r="BI447" s="55" t="str">
        <f t="shared" si="1800"/>
        <v/>
      </c>
      <c r="BJ447" s="55" t="str">
        <f t="shared" si="1800"/>
        <v/>
      </c>
      <c r="BK447" s="55" t="str">
        <f t="shared" si="1800"/>
        <v/>
      </c>
      <c r="BL447" s="55" t="str">
        <f t="shared" si="1800"/>
        <v/>
      </c>
      <c r="BM447" s="55" t="str">
        <f t="shared" si="1800"/>
        <v/>
      </c>
      <c r="BN447" s="55" t="str">
        <f t="shared" si="1800"/>
        <v/>
      </c>
      <c r="BO447" s="55" t="str">
        <f t="shared" si="1800"/>
        <v/>
      </c>
      <c r="BP447" s="55" t="str">
        <f t="shared" si="1800"/>
        <v/>
      </c>
      <c r="BQ447" s="55" t="str">
        <f t="shared" ref="BQ447:CO447" si="1801">IFERROR(IF($Y$2="DAILY",BP447+1,""),"")</f>
        <v/>
      </c>
      <c r="BR447" s="55" t="str">
        <f t="shared" si="1801"/>
        <v/>
      </c>
      <c r="BS447" s="55" t="str">
        <f t="shared" si="1801"/>
        <v/>
      </c>
      <c r="BT447" s="55" t="str">
        <f t="shared" si="1801"/>
        <v/>
      </c>
      <c r="BU447" s="55" t="str">
        <f t="shared" si="1801"/>
        <v/>
      </c>
      <c r="BV447" s="55" t="str">
        <f t="shared" si="1801"/>
        <v/>
      </c>
      <c r="BW447" s="55" t="str">
        <f t="shared" si="1801"/>
        <v/>
      </c>
      <c r="BX447" s="55" t="str">
        <f t="shared" si="1801"/>
        <v/>
      </c>
      <c r="BY447" s="55" t="str">
        <f t="shared" si="1801"/>
        <v/>
      </c>
      <c r="BZ447" s="55" t="str">
        <f t="shared" si="1801"/>
        <v/>
      </c>
      <c r="CA447" s="55" t="str">
        <f t="shared" si="1801"/>
        <v/>
      </c>
      <c r="CB447" s="55" t="str">
        <f t="shared" si="1801"/>
        <v/>
      </c>
      <c r="CC447" s="55" t="str">
        <f t="shared" si="1801"/>
        <v/>
      </c>
      <c r="CD447" s="55" t="str">
        <f t="shared" si="1801"/>
        <v/>
      </c>
      <c r="CE447" s="55" t="str">
        <f t="shared" si="1801"/>
        <v/>
      </c>
      <c r="CF447" s="55" t="str">
        <f t="shared" si="1801"/>
        <v/>
      </c>
      <c r="CG447" s="55" t="str">
        <f t="shared" si="1801"/>
        <v/>
      </c>
      <c r="CH447" s="55" t="str">
        <f t="shared" si="1801"/>
        <v/>
      </c>
      <c r="CI447" s="55" t="str">
        <f t="shared" si="1801"/>
        <v/>
      </c>
      <c r="CJ447" s="55" t="str">
        <f t="shared" si="1801"/>
        <v/>
      </c>
      <c r="CK447" s="55" t="str">
        <f t="shared" si="1801"/>
        <v/>
      </c>
      <c r="CL447" s="55" t="str">
        <f t="shared" si="1801"/>
        <v/>
      </c>
      <c r="CM447" s="55" t="str">
        <f t="shared" si="1801"/>
        <v/>
      </c>
      <c r="CN447" s="55" t="str">
        <f t="shared" si="1801"/>
        <v/>
      </c>
      <c r="CO447" s="55" t="str">
        <f t="shared" si="1801"/>
        <v/>
      </c>
      <c r="CP447" s="56" t="str">
        <f>IFERROR(IF($Y$2="DAILY",DATE(B445,1,1)-WEEKDAY(DATE(B445,1,1))+39*7,DATE(CR447,1,1)-WEEKDAY(DATE(CR447,1,1))+39*7),"")</f>
        <v/>
      </c>
      <c r="CQ447" s="3"/>
      <c r="CR447" s="3" t="str">
        <f>B97</f>
        <v/>
      </c>
    </row>
    <row r="448" spans="1:96" ht="21" customHeight="1" x14ac:dyDescent="0.25">
      <c r="A448" s="48"/>
      <c r="B448" s="49"/>
      <c r="C448" s="57">
        <f t="shared" ref="C448" si="1802">IF($Y$2="DAILY",4,"")</f>
        <v>4</v>
      </c>
      <c r="D448" s="54" t="str">
        <f t="shared" si="1796"/>
        <v/>
      </c>
      <c r="E448" s="55" t="str">
        <f t="shared" ref="E448:BP448" si="1803">IFERROR(IF($Y$2="DAILY",D448+1,""),"")</f>
        <v/>
      </c>
      <c r="F448" s="55" t="str">
        <f t="shared" si="1803"/>
        <v/>
      </c>
      <c r="G448" s="55" t="str">
        <f t="shared" si="1803"/>
        <v/>
      </c>
      <c r="H448" s="55" t="str">
        <f t="shared" si="1803"/>
        <v/>
      </c>
      <c r="I448" s="55" t="str">
        <f t="shared" si="1803"/>
        <v/>
      </c>
      <c r="J448" s="55" t="str">
        <f t="shared" si="1803"/>
        <v/>
      </c>
      <c r="K448" s="55" t="str">
        <f t="shared" si="1803"/>
        <v/>
      </c>
      <c r="L448" s="55" t="str">
        <f t="shared" si="1803"/>
        <v/>
      </c>
      <c r="M448" s="55" t="str">
        <f t="shared" si="1803"/>
        <v/>
      </c>
      <c r="N448" s="55" t="str">
        <f t="shared" si="1803"/>
        <v/>
      </c>
      <c r="O448" s="55" t="str">
        <f t="shared" si="1803"/>
        <v/>
      </c>
      <c r="P448" s="55" t="str">
        <f t="shared" si="1803"/>
        <v/>
      </c>
      <c r="Q448" s="55" t="str">
        <f t="shared" si="1803"/>
        <v/>
      </c>
      <c r="R448" s="55" t="str">
        <f t="shared" si="1803"/>
        <v/>
      </c>
      <c r="S448" s="55" t="str">
        <f t="shared" si="1803"/>
        <v/>
      </c>
      <c r="T448" s="55" t="str">
        <f t="shared" si="1803"/>
        <v/>
      </c>
      <c r="U448" s="55" t="str">
        <f t="shared" si="1803"/>
        <v/>
      </c>
      <c r="V448" s="55" t="str">
        <f t="shared" si="1803"/>
        <v/>
      </c>
      <c r="W448" s="55" t="str">
        <f t="shared" si="1803"/>
        <v/>
      </c>
      <c r="X448" s="55" t="str">
        <f t="shared" si="1803"/>
        <v/>
      </c>
      <c r="Y448" s="55" t="str">
        <f t="shared" si="1803"/>
        <v/>
      </c>
      <c r="Z448" s="55" t="str">
        <f t="shared" si="1803"/>
        <v/>
      </c>
      <c r="AA448" s="55" t="str">
        <f t="shared" si="1803"/>
        <v/>
      </c>
      <c r="AB448" s="55" t="str">
        <f t="shared" si="1803"/>
        <v/>
      </c>
      <c r="AC448" s="55" t="str">
        <f t="shared" si="1803"/>
        <v/>
      </c>
      <c r="AD448" s="55" t="str">
        <f t="shared" si="1803"/>
        <v/>
      </c>
      <c r="AE448" s="55" t="str">
        <f t="shared" si="1803"/>
        <v/>
      </c>
      <c r="AF448" s="55" t="str">
        <f t="shared" si="1803"/>
        <v/>
      </c>
      <c r="AG448" s="55" t="str">
        <f t="shared" si="1803"/>
        <v/>
      </c>
      <c r="AH448" s="55" t="str">
        <f t="shared" si="1803"/>
        <v/>
      </c>
      <c r="AI448" s="55" t="str">
        <f t="shared" si="1803"/>
        <v/>
      </c>
      <c r="AJ448" s="55" t="str">
        <f t="shared" si="1803"/>
        <v/>
      </c>
      <c r="AK448" s="55" t="str">
        <f t="shared" si="1803"/>
        <v/>
      </c>
      <c r="AL448" s="55" t="str">
        <f t="shared" si="1803"/>
        <v/>
      </c>
      <c r="AM448" s="55" t="str">
        <f t="shared" si="1803"/>
        <v/>
      </c>
      <c r="AN448" s="55" t="str">
        <f t="shared" si="1803"/>
        <v/>
      </c>
      <c r="AO448" s="55" t="str">
        <f t="shared" si="1803"/>
        <v/>
      </c>
      <c r="AP448" s="55" t="str">
        <f t="shared" si="1803"/>
        <v/>
      </c>
      <c r="AQ448" s="55" t="str">
        <f t="shared" si="1803"/>
        <v/>
      </c>
      <c r="AR448" s="55" t="str">
        <f t="shared" si="1803"/>
        <v/>
      </c>
      <c r="AS448" s="55" t="str">
        <f t="shared" si="1803"/>
        <v/>
      </c>
      <c r="AT448" s="55" t="str">
        <f t="shared" si="1803"/>
        <v/>
      </c>
      <c r="AU448" s="55" t="str">
        <f t="shared" si="1803"/>
        <v/>
      </c>
      <c r="AV448" s="55" t="str">
        <f t="shared" si="1803"/>
        <v/>
      </c>
      <c r="AW448" s="55" t="str">
        <f t="shared" si="1803"/>
        <v/>
      </c>
      <c r="AX448" s="55" t="str">
        <f t="shared" si="1803"/>
        <v/>
      </c>
      <c r="AY448" s="55" t="str">
        <f t="shared" si="1803"/>
        <v/>
      </c>
      <c r="AZ448" s="55" t="str">
        <f t="shared" si="1803"/>
        <v/>
      </c>
      <c r="BA448" s="55" t="str">
        <f t="shared" si="1803"/>
        <v/>
      </c>
      <c r="BB448" s="55" t="str">
        <f t="shared" si="1803"/>
        <v/>
      </c>
      <c r="BC448" s="55" t="str">
        <f t="shared" si="1803"/>
        <v/>
      </c>
      <c r="BD448" s="55" t="str">
        <f t="shared" si="1803"/>
        <v/>
      </c>
      <c r="BE448" s="55" t="str">
        <f t="shared" si="1803"/>
        <v/>
      </c>
      <c r="BF448" s="55" t="str">
        <f t="shared" si="1803"/>
        <v/>
      </c>
      <c r="BG448" s="55" t="str">
        <f t="shared" si="1803"/>
        <v/>
      </c>
      <c r="BH448" s="55" t="str">
        <f t="shared" si="1803"/>
        <v/>
      </c>
      <c r="BI448" s="55" t="str">
        <f t="shared" si="1803"/>
        <v/>
      </c>
      <c r="BJ448" s="55" t="str">
        <f t="shared" si="1803"/>
        <v/>
      </c>
      <c r="BK448" s="55" t="str">
        <f t="shared" si="1803"/>
        <v/>
      </c>
      <c r="BL448" s="55" t="str">
        <f t="shared" si="1803"/>
        <v/>
      </c>
      <c r="BM448" s="55" t="str">
        <f t="shared" si="1803"/>
        <v/>
      </c>
      <c r="BN448" s="55" t="str">
        <f t="shared" si="1803"/>
        <v/>
      </c>
      <c r="BO448" s="55" t="str">
        <f t="shared" si="1803"/>
        <v/>
      </c>
      <c r="BP448" s="55" t="str">
        <f t="shared" si="1803"/>
        <v/>
      </c>
      <c r="BQ448" s="55" t="str">
        <f t="shared" ref="BQ448:CO448" si="1804">IFERROR(IF($Y$2="DAILY",BP448+1,""),"")</f>
        <v/>
      </c>
      <c r="BR448" s="55" t="str">
        <f t="shared" si="1804"/>
        <v/>
      </c>
      <c r="BS448" s="55" t="str">
        <f t="shared" si="1804"/>
        <v/>
      </c>
      <c r="BT448" s="55" t="str">
        <f t="shared" si="1804"/>
        <v/>
      </c>
      <c r="BU448" s="55" t="str">
        <f t="shared" si="1804"/>
        <v/>
      </c>
      <c r="BV448" s="55" t="str">
        <f t="shared" si="1804"/>
        <v/>
      </c>
      <c r="BW448" s="55" t="str">
        <f t="shared" si="1804"/>
        <v/>
      </c>
      <c r="BX448" s="55" t="str">
        <f t="shared" si="1804"/>
        <v/>
      </c>
      <c r="BY448" s="55" t="str">
        <f t="shared" si="1804"/>
        <v/>
      </c>
      <c r="BZ448" s="55" t="str">
        <f t="shared" si="1804"/>
        <v/>
      </c>
      <c r="CA448" s="55" t="str">
        <f t="shared" si="1804"/>
        <v/>
      </c>
      <c r="CB448" s="55" t="str">
        <f t="shared" si="1804"/>
        <v/>
      </c>
      <c r="CC448" s="55" t="str">
        <f t="shared" si="1804"/>
        <v/>
      </c>
      <c r="CD448" s="55" t="str">
        <f t="shared" si="1804"/>
        <v/>
      </c>
      <c r="CE448" s="55" t="str">
        <f t="shared" si="1804"/>
        <v/>
      </c>
      <c r="CF448" s="55" t="str">
        <f t="shared" si="1804"/>
        <v/>
      </c>
      <c r="CG448" s="55" t="str">
        <f t="shared" si="1804"/>
        <v/>
      </c>
      <c r="CH448" s="55" t="str">
        <f t="shared" si="1804"/>
        <v/>
      </c>
      <c r="CI448" s="55" t="str">
        <f t="shared" si="1804"/>
        <v/>
      </c>
      <c r="CJ448" s="55" t="str">
        <f t="shared" si="1804"/>
        <v/>
      </c>
      <c r="CK448" s="55" t="str">
        <f t="shared" si="1804"/>
        <v/>
      </c>
      <c r="CL448" s="55" t="str">
        <f t="shared" si="1804"/>
        <v/>
      </c>
      <c r="CM448" s="55" t="str">
        <f t="shared" si="1804"/>
        <v/>
      </c>
      <c r="CN448" s="55" t="str">
        <f t="shared" si="1804"/>
        <v/>
      </c>
      <c r="CO448" s="55" t="str">
        <f t="shared" si="1804"/>
        <v/>
      </c>
      <c r="CP448" s="56" t="str">
        <f>IFERROR(IF($Y$2="DAILY",DATE(B445,1,1)-WEEKDAY(DATE(B445,1,1))+52*7,DATE(CR448,1,1)-WEEKDAY(DATE(CR448,1,1))+52*7),"")</f>
        <v/>
      </c>
      <c r="CQ448" s="3"/>
      <c r="CR448" s="3" t="str">
        <f>B97</f>
        <v/>
      </c>
    </row>
    <row r="449" spans="1:96" ht="21" customHeight="1" x14ac:dyDescent="0.25">
      <c r="A449" s="48"/>
      <c r="B449" s="49"/>
      <c r="C449" s="58"/>
      <c r="D449" s="54" t="str">
        <f>IFERROR(IF($Y$2="DAILY",IF(AND(MONTH(DATE(B445,2,29))=2,WEEKDAY(DATE(B445,1,1))=7),DATE(B445,12,24),""),""),"")</f>
        <v/>
      </c>
      <c r="E449" s="55" t="str">
        <f>IFERROR(IF($Y$2="DAILY",IF(AND(MONTH(DATE(B445,2,29))=2,WEEKDAY(DATE(B445,1,1))=7),DATE(B445,12,25),""),""),"")</f>
        <v/>
      </c>
      <c r="F449" s="55" t="str">
        <f>IFERROR(IF($Y$2="DAILY",IF(AND(MONTH(DATE(B445,2,29))=2,WEEKDAY(DATE(B445,1,1))=7),DATE(B445,12,26),""),""),"")</f>
        <v/>
      </c>
      <c r="G449" s="55" t="str">
        <f>IFERROR(IF($Y$2="DAILY",IF(AND(MONTH(DATE(B445,2,29))=2,WEEKDAY(DATE(B445,1,1))=7),DATE(B445,12,27),""),""),"")</f>
        <v/>
      </c>
      <c r="H449" s="55" t="str">
        <f>IFERROR(IF($Y$2="DAILY",IF(AND(MONTH(DATE(B445,2,29))=2,WEEKDAY(DATE(B445,1,1))=7),DATE(B445,12,28),""),""),"")</f>
        <v/>
      </c>
      <c r="I449" s="55" t="str">
        <f>IFERROR(IF($Y$2="DAILY",IF(AND(MONTH(DATE(B445,2,29))=2,WEEKDAY(DATE(B445,1,1))=7),DATE(B445,12,29),""),""),"")</f>
        <v/>
      </c>
      <c r="J449" s="55" t="str">
        <f>IFERROR(IF($Y$2="DAILY",IF(AND(MONTH(DATE(B445,2,29))=2,WEEKDAY(DATE(B445,1,1))=7),DATE(B445,12,30),""),""),"")</f>
        <v/>
      </c>
      <c r="K449" s="55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  <c r="BN449" s="62"/>
      <c r="BO449" s="62"/>
      <c r="BP449" s="62"/>
      <c r="BQ449" s="62"/>
      <c r="BR449" s="62"/>
      <c r="BS449" s="62"/>
      <c r="BT449" s="62"/>
      <c r="BU449" s="62"/>
      <c r="BV449" s="62"/>
      <c r="BW449" s="62"/>
      <c r="BX449" s="62"/>
      <c r="BY449" s="62"/>
      <c r="BZ449" s="62"/>
      <c r="CA449" s="62"/>
      <c r="CB449" s="62"/>
      <c r="CC449" s="62"/>
      <c r="CD449" s="62"/>
      <c r="CE449" s="62"/>
      <c r="CF449" s="62"/>
      <c r="CG449" s="62"/>
      <c r="CH449" s="62"/>
      <c r="CI449" s="62"/>
      <c r="CJ449" s="62"/>
      <c r="CK449" s="62"/>
      <c r="CL449" s="62"/>
      <c r="CM449" s="62"/>
      <c r="CN449" s="62"/>
      <c r="CO449" s="62"/>
      <c r="CP449" s="56"/>
      <c r="CQ449" s="3"/>
      <c r="CR449" s="3" t="str">
        <f>B97</f>
        <v/>
      </c>
    </row>
    <row r="450" spans="1:96" ht="21" customHeight="1" x14ac:dyDescent="0.25">
      <c r="A450" s="48" t="str">
        <f>IFERROR(IF($Y$2="DAILY","87-88",""),"")</f>
        <v>87-88</v>
      </c>
      <c r="B450" s="49" t="str">
        <f>IFERROR(IF($Y$2="DAILY",$B$10+88,""),"")</f>
        <v/>
      </c>
      <c r="C450" s="57">
        <f t="shared" ref="C450" si="1805">IF($Y$2="DAILY",1,"")</f>
        <v>1</v>
      </c>
      <c r="D450" s="54" t="str">
        <f>IFERROR(IF($Y$2="DAILY",DATE(B450,1,1)-WEEKDAY(DATE(B450,1,1),1)+1,""),"")</f>
        <v/>
      </c>
      <c r="E450" s="55" t="str">
        <f>IFERROR(IF($Y$2="DAILY",DATE(B450,1,1)-WEEKDAY(DATE(B450,1,1),1)+2,""),"")</f>
        <v/>
      </c>
      <c r="F450" s="55" t="str">
        <f>IFERROR(IF($Y$2="DAILY",DATE(B450,1,1)-WEEKDAY(DATE(B450,1,1),1)+3,""),"")</f>
        <v/>
      </c>
      <c r="G450" s="55" t="str">
        <f>IFERROR(IF($Y$2="DAILY",DATE(B450,1,1)-WEEKDAY(DATE(B450,1,1),1)+4,""),"")</f>
        <v/>
      </c>
      <c r="H450" s="55" t="str">
        <f>IFERROR(IF($Y$2="DAILY",DATE(B450,1,1)-WEEKDAY(DATE(B450,1,1),1)+5,""),"")</f>
        <v/>
      </c>
      <c r="I450" s="55" t="str">
        <f>IFERROR(IF($Y$2="DAILY",DATE(B450,1,1)-WEEKDAY(DATE(B450,1,1),1)+6,""),"")</f>
        <v/>
      </c>
      <c r="J450" s="55" t="str">
        <f>IFERROR(IF($Y$2="DAILY",DATE(B450,1,1)-WEEKDAY(DATE(B450,1,1),1)+7,""),"")</f>
        <v/>
      </c>
      <c r="K450" s="55" t="str">
        <f t="shared" ref="K450:BV450" si="1806">IFERROR(IF($Y$2="DAILY",J450+1,""),"")</f>
        <v/>
      </c>
      <c r="L450" s="55" t="str">
        <f t="shared" si="1806"/>
        <v/>
      </c>
      <c r="M450" s="55" t="str">
        <f t="shared" si="1806"/>
        <v/>
      </c>
      <c r="N450" s="55" t="str">
        <f t="shared" si="1806"/>
        <v/>
      </c>
      <c r="O450" s="55" t="str">
        <f t="shared" si="1806"/>
        <v/>
      </c>
      <c r="P450" s="55" t="str">
        <f t="shared" si="1806"/>
        <v/>
      </c>
      <c r="Q450" s="55" t="str">
        <f t="shared" si="1806"/>
        <v/>
      </c>
      <c r="R450" s="55" t="str">
        <f t="shared" si="1806"/>
        <v/>
      </c>
      <c r="S450" s="55" t="str">
        <f t="shared" si="1806"/>
        <v/>
      </c>
      <c r="T450" s="55" t="str">
        <f t="shared" si="1806"/>
        <v/>
      </c>
      <c r="U450" s="55" t="str">
        <f t="shared" si="1806"/>
        <v/>
      </c>
      <c r="V450" s="55" t="str">
        <f t="shared" si="1806"/>
        <v/>
      </c>
      <c r="W450" s="55" t="str">
        <f t="shared" si="1806"/>
        <v/>
      </c>
      <c r="X450" s="55" t="str">
        <f t="shared" si="1806"/>
        <v/>
      </c>
      <c r="Y450" s="55" t="str">
        <f t="shared" si="1806"/>
        <v/>
      </c>
      <c r="Z450" s="55" t="str">
        <f t="shared" si="1806"/>
        <v/>
      </c>
      <c r="AA450" s="55" t="str">
        <f t="shared" si="1806"/>
        <v/>
      </c>
      <c r="AB450" s="55" t="str">
        <f t="shared" si="1806"/>
        <v/>
      </c>
      <c r="AC450" s="55" t="str">
        <f t="shared" si="1806"/>
        <v/>
      </c>
      <c r="AD450" s="55" t="str">
        <f t="shared" si="1806"/>
        <v/>
      </c>
      <c r="AE450" s="55" t="str">
        <f t="shared" si="1806"/>
        <v/>
      </c>
      <c r="AF450" s="55" t="str">
        <f t="shared" si="1806"/>
        <v/>
      </c>
      <c r="AG450" s="55" t="str">
        <f t="shared" si="1806"/>
        <v/>
      </c>
      <c r="AH450" s="55" t="str">
        <f t="shared" si="1806"/>
        <v/>
      </c>
      <c r="AI450" s="55" t="str">
        <f t="shared" si="1806"/>
        <v/>
      </c>
      <c r="AJ450" s="55" t="str">
        <f t="shared" si="1806"/>
        <v/>
      </c>
      <c r="AK450" s="55" t="str">
        <f t="shared" si="1806"/>
        <v/>
      </c>
      <c r="AL450" s="55" t="str">
        <f t="shared" si="1806"/>
        <v/>
      </c>
      <c r="AM450" s="55" t="str">
        <f t="shared" si="1806"/>
        <v/>
      </c>
      <c r="AN450" s="55" t="str">
        <f t="shared" si="1806"/>
        <v/>
      </c>
      <c r="AO450" s="55" t="str">
        <f t="shared" si="1806"/>
        <v/>
      </c>
      <c r="AP450" s="55" t="str">
        <f t="shared" si="1806"/>
        <v/>
      </c>
      <c r="AQ450" s="55" t="str">
        <f t="shared" si="1806"/>
        <v/>
      </c>
      <c r="AR450" s="55" t="str">
        <f t="shared" si="1806"/>
        <v/>
      </c>
      <c r="AS450" s="55" t="str">
        <f t="shared" si="1806"/>
        <v/>
      </c>
      <c r="AT450" s="55" t="str">
        <f t="shared" si="1806"/>
        <v/>
      </c>
      <c r="AU450" s="55" t="str">
        <f t="shared" si="1806"/>
        <v/>
      </c>
      <c r="AV450" s="55" t="str">
        <f t="shared" si="1806"/>
        <v/>
      </c>
      <c r="AW450" s="55" t="str">
        <f t="shared" si="1806"/>
        <v/>
      </c>
      <c r="AX450" s="55" t="str">
        <f t="shared" si="1806"/>
        <v/>
      </c>
      <c r="AY450" s="55" t="str">
        <f t="shared" si="1806"/>
        <v/>
      </c>
      <c r="AZ450" s="55" t="str">
        <f t="shared" si="1806"/>
        <v/>
      </c>
      <c r="BA450" s="55" t="str">
        <f t="shared" si="1806"/>
        <v/>
      </c>
      <c r="BB450" s="55" t="str">
        <f t="shared" si="1806"/>
        <v/>
      </c>
      <c r="BC450" s="55" t="str">
        <f t="shared" si="1806"/>
        <v/>
      </c>
      <c r="BD450" s="55" t="str">
        <f t="shared" si="1806"/>
        <v/>
      </c>
      <c r="BE450" s="55" t="str">
        <f t="shared" si="1806"/>
        <v/>
      </c>
      <c r="BF450" s="55" t="str">
        <f t="shared" si="1806"/>
        <v/>
      </c>
      <c r="BG450" s="55" t="str">
        <f t="shared" si="1806"/>
        <v/>
      </c>
      <c r="BH450" s="55" t="str">
        <f t="shared" si="1806"/>
        <v/>
      </c>
      <c r="BI450" s="55" t="str">
        <f t="shared" si="1806"/>
        <v/>
      </c>
      <c r="BJ450" s="55" t="str">
        <f t="shared" si="1806"/>
        <v/>
      </c>
      <c r="BK450" s="55" t="str">
        <f t="shared" si="1806"/>
        <v/>
      </c>
      <c r="BL450" s="55" t="str">
        <f t="shared" si="1806"/>
        <v/>
      </c>
      <c r="BM450" s="55" t="str">
        <f t="shared" si="1806"/>
        <v/>
      </c>
      <c r="BN450" s="55" t="str">
        <f t="shared" si="1806"/>
        <v/>
      </c>
      <c r="BO450" s="55" t="str">
        <f t="shared" si="1806"/>
        <v/>
      </c>
      <c r="BP450" s="55" t="str">
        <f t="shared" si="1806"/>
        <v/>
      </c>
      <c r="BQ450" s="55" t="str">
        <f t="shared" si="1806"/>
        <v/>
      </c>
      <c r="BR450" s="55" t="str">
        <f t="shared" si="1806"/>
        <v/>
      </c>
      <c r="BS450" s="55" t="str">
        <f t="shared" si="1806"/>
        <v/>
      </c>
      <c r="BT450" s="55" t="str">
        <f t="shared" si="1806"/>
        <v/>
      </c>
      <c r="BU450" s="55" t="str">
        <f t="shared" si="1806"/>
        <v/>
      </c>
      <c r="BV450" s="55" t="str">
        <f t="shared" si="1806"/>
        <v/>
      </c>
      <c r="BW450" s="55" t="str">
        <f t="shared" ref="BW450:CO450" si="1807">IFERROR(IF($Y$2="DAILY",BV450+1,""),"")</f>
        <v/>
      </c>
      <c r="BX450" s="55" t="str">
        <f t="shared" si="1807"/>
        <v/>
      </c>
      <c r="BY450" s="55" t="str">
        <f t="shared" si="1807"/>
        <v/>
      </c>
      <c r="BZ450" s="55" t="str">
        <f t="shared" si="1807"/>
        <v/>
      </c>
      <c r="CA450" s="55" t="str">
        <f t="shared" si="1807"/>
        <v/>
      </c>
      <c r="CB450" s="55" t="str">
        <f t="shared" si="1807"/>
        <v/>
      </c>
      <c r="CC450" s="55" t="str">
        <f t="shared" si="1807"/>
        <v/>
      </c>
      <c r="CD450" s="55" t="str">
        <f t="shared" si="1807"/>
        <v/>
      </c>
      <c r="CE450" s="55" t="str">
        <f t="shared" si="1807"/>
        <v/>
      </c>
      <c r="CF450" s="55" t="str">
        <f t="shared" si="1807"/>
        <v/>
      </c>
      <c r="CG450" s="55" t="str">
        <f t="shared" si="1807"/>
        <v/>
      </c>
      <c r="CH450" s="55" t="str">
        <f t="shared" si="1807"/>
        <v/>
      </c>
      <c r="CI450" s="55" t="str">
        <f t="shared" si="1807"/>
        <v/>
      </c>
      <c r="CJ450" s="55" t="str">
        <f t="shared" si="1807"/>
        <v/>
      </c>
      <c r="CK450" s="55" t="str">
        <f t="shared" si="1807"/>
        <v/>
      </c>
      <c r="CL450" s="55" t="str">
        <f t="shared" si="1807"/>
        <v/>
      </c>
      <c r="CM450" s="55" t="str">
        <f t="shared" si="1807"/>
        <v/>
      </c>
      <c r="CN450" s="55" t="str">
        <f t="shared" si="1807"/>
        <v/>
      </c>
      <c r="CO450" s="55" t="str">
        <f t="shared" si="1807"/>
        <v/>
      </c>
      <c r="CP450" s="56" t="str">
        <f>IFERROR(IF($Y$2="DAILY",DATE(B450,1,1)-WEEKDAY(DATE(B450,1,1))+13*7,DATE(CR450,1,1)-WEEKDAY(DATE(CR450,1,1))+13*7),"")</f>
        <v/>
      </c>
      <c r="CQ450" s="3"/>
      <c r="CR450" s="3" t="str">
        <f>B98</f>
        <v/>
      </c>
    </row>
    <row r="451" spans="1:96" ht="21" customHeight="1" x14ac:dyDescent="0.25">
      <c r="A451" s="48"/>
      <c r="B451" s="61"/>
      <c r="C451" s="57">
        <f t="shared" ref="C451" si="1808">IF($Y$2="DAILY",2,"")</f>
        <v>2</v>
      </c>
      <c r="D451" s="54" t="str">
        <f t="shared" ref="D451:D453" si="1809">IFERROR(IF($Y$2="DAILY",CP450+1,""),"")</f>
        <v/>
      </c>
      <c r="E451" s="55" t="str">
        <f t="shared" ref="E451:BP451" si="1810">IFERROR(IF($Y$2="DAILY",D451+1,""),"")</f>
        <v/>
      </c>
      <c r="F451" s="55" t="str">
        <f t="shared" si="1810"/>
        <v/>
      </c>
      <c r="G451" s="55" t="str">
        <f t="shared" si="1810"/>
        <v/>
      </c>
      <c r="H451" s="55" t="str">
        <f t="shared" si="1810"/>
        <v/>
      </c>
      <c r="I451" s="55" t="str">
        <f t="shared" si="1810"/>
        <v/>
      </c>
      <c r="J451" s="55" t="str">
        <f t="shared" si="1810"/>
        <v/>
      </c>
      <c r="K451" s="55" t="str">
        <f t="shared" si="1810"/>
        <v/>
      </c>
      <c r="L451" s="55" t="str">
        <f t="shared" si="1810"/>
        <v/>
      </c>
      <c r="M451" s="55" t="str">
        <f t="shared" si="1810"/>
        <v/>
      </c>
      <c r="N451" s="55" t="str">
        <f t="shared" si="1810"/>
        <v/>
      </c>
      <c r="O451" s="55" t="str">
        <f t="shared" si="1810"/>
        <v/>
      </c>
      <c r="P451" s="55" t="str">
        <f t="shared" si="1810"/>
        <v/>
      </c>
      <c r="Q451" s="55" t="str">
        <f t="shared" si="1810"/>
        <v/>
      </c>
      <c r="R451" s="55" t="str">
        <f t="shared" si="1810"/>
        <v/>
      </c>
      <c r="S451" s="55" t="str">
        <f t="shared" si="1810"/>
        <v/>
      </c>
      <c r="T451" s="55" t="str">
        <f t="shared" si="1810"/>
        <v/>
      </c>
      <c r="U451" s="55" t="str">
        <f t="shared" si="1810"/>
        <v/>
      </c>
      <c r="V451" s="55" t="str">
        <f t="shared" si="1810"/>
        <v/>
      </c>
      <c r="W451" s="55" t="str">
        <f t="shared" si="1810"/>
        <v/>
      </c>
      <c r="X451" s="55" t="str">
        <f t="shared" si="1810"/>
        <v/>
      </c>
      <c r="Y451" s="55" t="str">
        <f t="shared" si="1810"/>
        <v/>
      </c>
      <c r="Z451" s="55" t="str">
        <f t="shared" si="1810"/>
        <v/>
      </c>
      <c r="AA451" s="55" t="str">
        <f t="shared" si="1810"/>
        <v/>
      </c>
      <c r="AB451" s="55" t="str">
        <f t="shared" si="1810"/>
        <v/>
      </c>
      <c r="AC451" s="55" t="str">
        <f t="shared" si="1810"/>
        <v/>
      </c>
      <c r="AD451" s="55" t="str">
        <f t="shared" si="1810"/>
        <v/>
      </c>
      <c r="AE451" s="55" t="str">
        <f t="shared" si="1810"/>
        <v/>
      </c>
      <c r="AF451" s="55" t="str">
        <f t="shared" si="1810"/>
        <v/>
      </c>
      <c r="AG451" s="55" t="str">
        <f t="shared" si="1810"/>
        <v/>
      </c>
      <c r="AH451" s="55" t="str">
        <f t="shared" si="1810"/>
        <v/>
      </c>
      <c r="AI451" s="55" t="str">
        <f t="shared" si="1810"/>
        <v/>
      </c>
      <c r="AJ451" s="55" t="str">
        <f t="shared" si="1810"/>
        <v/>
      </c>
      <c r="AK451" s="55" t="str">
        <f t="shared" si="1810"/>
        <v/>
      </c>
      <c r="AL451" s="55" t="str">
        <f t="shared" si="1810"/>
        <v/>
      </c>
      <c r="AM451" s="55" t="str">
        <f t="shared" si="1810"/>
        <v/>
      </c>
      <c r="AN451" s="55" t="str">
        <f t="shared" si="1810"/>
        <v/>
      </c>
      <c r="AO451" s="55" t="str">
        <f t="shared" si="1810"/>
        <v/>
      </c>
      <c r="AP451" s="55" t="str">
        <f t="shared" si="1810"/>
        <v/>
      </c>
      <c r="AQ451" s="55" t="str">
        <f t="shared" si="1810"/>
        <v/>
      </c>
      <c r="AR451" s="55" t="str">
        <f t="shared" si="1810"/>
        <v/>
      </c>
      <c r="AS451" s="55" t="str">
        <f t="shared" si="1810"/>
        <v/>
      </c>
      <c r="AT451" s="55" t="str">
        <f t="shared" si="1810"/>
        <v/>
      </c>
      <c r="AU451" s="55" t="str">
        <f t="shared" si="1810"/>
        <v/>
      </c>
      <c r="AV451" s="55" t="str">
        <f t="shared" si="1810"/>
        <v/>
      </c>
      <c r="AW451" s="55" t="str">
        <f t="shared" si="1810"/>
        <v/>
      </c>
      <c r="AX451" s="55" t="str">
        <f t="shared" si="1810"/>
        <v/>
      </c>
      <c r="AY451" s="55" t="str">
        <f t="shared" si="1810"/>
        <v/>
      </c>
      <c r="AZ451" s="55" t="str">
        <f t="shared" si="1810"/>
        <v/>
      </c>
      <c r="BA451" s="55" t="str">
        <f t="shared" si="1810"/>
        <v/>
      </c>
      <c r="BB451" s="55" t="str">
        <f t="shared" si="1810"/>
        <v/>
      </c>
      <c r="BC451" s="55" t="str">
        <f t="shared" si="1810"/>
        <v/>
      </c>
      <c r="BD451" s="55" t="str">
        <f t="shared" si="1810"/>
        <v/>
      </c>
      <c r="BE451" s="55" t="str">
        <f t="shared" si="1810"/>
        <v/>
      </c>
      <c r="BF451" s="55" t="str">
        <f t="shared" si="1810"/>
        <v/>
      </c>
      <c r="BG451" s="55" t="str">
        <f t="shared" si="1810"/>
        <v/>
      </c>
      <c r="BH451" s="55" t="str">
        <f t="shared" si="1810"/>
        <v/>
      </c>
      <c r="BI451" s="55" t="str">
        <f t="shared" si="1810"/>
        <v/>
      </c>
      <c r="BJ451" s="55" t="str">
        <f t="shared" si="1810"/>
        <v/>
      </c>
      <c r="BK451" s="55" t="str">
        <f t="shared" si="1810"/>
        <v/>
      </c>
      <c r="BL451" s="55" t="str">
        <f t="shared" si="1810"/>
        <v/>
      </c>
      <c r="BM451" s="55" t="str">
        <f t="shared" si="1810"/>
        <v/>
      </c>
      <c r="BN451" s="55" t="str">
        <f t="shared" si="1810"/>
        <v/>
      </c>
      <c r="BO451" s="55" t="str">
        <f t="shared" si="1810"/>
        <v/>
      </c>
      <c r="BP451" s="55" t="str">
        <f t="shared" si="1810"/>
        <v/>
      </c>
      <c r="BQ451" s="55" t="str">
        <f t="shared" ref="BQ451:CO451" si="1811">IFERROR(IF($Y$2="DAILY",BP451+1,""),"")</f>
        <v/>
      </c>
      <c r="BR451" s="55" t="str">
        <f t="shared" si="1811"/>
        <v/>
      </c>
      <c r="BS451" s="55" t="str">
        <f t="shared" si="1811"/>
        <v/>
      </c>
      <c r="BT451" s="55" t="str">
        <f t="shared" si="1811"/>
        <v/>
      </c>
      <c r="BU451" s="55" t="str">
        <f t="shared" si="1811"/>
        <v/>
      </c>
      <c r="BV451" s="55" t="str">
        <f t="shared" si="1811"/>
        <v/>
      </c>
      <c r="BW451" s="55" t="str">
        <f t="shared" si="1811"/>
        <v/>
      </c>
      <c r="BX451" s="55" t="str">
        <f t="shared" si="1811"/>
        <v/>
      </c>
      <c r="BY451" s="55" t="str">
        <f t="shared" si="1811"/>
        <v/>
      </c>
      <c r="BZ451" s="55" t="str">
        <f t="shared" si="1811"/>
        <v/>
      </c>
      <c r="CA451" s="55" t="str">
        <f t="shared" si="1811"/>
        <v/>
      </c>
      <c r="CB451" s="55" t="str">
        <f t="shared" si="1811"/>
        <v/>
      </c>
      <c r="CC451" s="55" t="str">
        <f t="shared" si="1811"/>
        <v/>
      </c>
      <c r="CD451" s="55" t="str">
        <f t="shared" si="1811"/>
        <v/>
      </c>
      <c r="CE451" s="55" t="str">
        <f t="shared" si="1811"/>
        <v/>
      </c>
      <c r="CF451" s="55" t="str">
        <f t="shared" si="1811"/>
        <v/>
      </c>
      <c r="CG451" s="55" t="str">
        <f t="shared" si="1811"/>
        <v/>
      </c>
      <c r="CH451" s="55" t="str">
        <f t="shared" si="1811"/>
        <v/>
      </c>
      <c r="CI451" s="55" t="str">
        <f t="shared" si="1811"/>
        <v/>
      </c>
      <c r="CJ451" s="55" t="str">
        <f t="shared" si="1811"/>
        <v/>
      </c>
      <c r="CK451" s="55" t="str">
        <f t="shared" si="1811"/>
        <v/>
      </c>
      <c r="CL451" s="55" t="str">
        <f t="shared" si="1811"/>
        <v/>
      </c>
      <c r="CM451" s="55" t="str">
        <f t="shared" si="1811"/>
        <v/>
      </c>
      <c r="CN451" s="55" t="str">
        <f t="shared" si="1811"/>
        <v/>
      </c>
      <c r="CO451" s="55" t="str">
        <f t="shared" si="1811"/>
        <v/>
      </c>
      <c r="CP451" s="56" t="str">
        <f>IFERROR(IF($Y$2="DAILY",DATE(B450,1,1)-WEEKDAY(DATE(B450,1,1))+26*7,DATE(CR451,1,1)-WEEKDAY(DATE(CR451,1,1))+26*7),"")</f>
        <v/>
      </c>
      <c r="CQ451" s="3"/>
      <c r="CR451" s="3" t="str">
        <f>B98</f>
        <v/>
      </c>
    </row>
    <row r="452" spans="1:96" ht="21" customHeight="1" x14ac:dyDescent="0.25">
      <c r="A452" s="48"/>
      <c r="B452" s="49"/>
      <c r="C452" s="57">
        <f t="shared" ref="C452" si="1812">IF($Y$2="DAILY",3,"")</f>
        <v>3</v>
      </c>
      <c r="D452" s="54" t="str">
        <f t="shared" si="1809"/>
        <v/>
      </c>
      <c r="E452" s="55" t="str">
        <f t="shared" ref="E452:BP452" si="1813">IFERROR(IF($Y$2="DAILY",D452+1,""),"")</f>
        <v/>
      </c>
      <c r="F452" s="55" t="str">
        <f t="shared" si="1813"/>
        <v/>
      </c>
      <c r="G452" s="55" t="str">
        <f t="shared" si="1813"/>
        <v/>
      </c>
      <c r="H452" s="55" t="str">
        <f t="shared" si="1813"/>
        <v/>
      </c>
      <c r="I452" s="55" t="str">
        <f t="shared" si="1813"/>
        <v/>
      </c>
      <c r="J452" s="55" t="str">
        <f t="shared" si="1813"/>
        <v/>
      </c>
      <c r="K452" s="55" t="str">
        <f t="shared" si="1813"/>
        <v/>
      </c>
      <c r="L452" s="55" t="str">
        <f t="shared" si="1813"/>
        <v/>
      </c>
      <c r="M452" s="55" t="str">
        <f t="shared" si="1813"/>
        <v/>
      </c>
      <c r="N452" s="55" t="str">
        <f t="shared" si="1813"/>
        <v/>
      </c>
      <c r="O452" s="55" t="str">
        <f t="shared" si="1813"/>
        <v/>
      </c>
      <c r="P452" s="55" t="str">
        <f t="shared" si="1813"/>
        <v/>
      </c>
      <c r="Q452" s="55" t="str">
        <f t="shared" si="1813"/>
        <v/>
      </c>
      <c r="R452" s="55" t="str">
        <f t="shared" si="1813"/>
        <v/>
      </c>
      <c r="S452" s="55" t="str">
        <f t="shared" si="1813"/>
        <v/>
      </c>
      <c r="T452" s="55" t="str">
        <f t="shared" si="1813"/>
        <v/>
      </c>
      <c r="U452" s="55" t="str">
        <f t="shared" si="1813"/>
        <v/>
      </c>
      <c r="V452" s="55" t="str">
        <f t="shared" si="1813"/>
        <v/>
      </c>
      <c r="W452" s="55" t="str">
        <f t="shared" si="1813"/>
        <v/>
      </c>
      <c r="X452" s="55" t="str">
        <f t="shared" si="1813"/>
        <v/>
      </c>
      <c r="Y452" s="55" t="str">
        <f t="shared" si="1813"/>
        <v/>
      </c>
      <c r="Z452" s="55" t="str">
        <f t="shared" si="1813"/>
        <v/>
      </c>
      <c r="AA452" s="55" t="str">
        <f t="shared" si="1813"/>
        <v/>
      </c>
      <c r="AB452" s="55" t="str">
        <f t="shared" si="1813"/>
        <v/>
      </c>
      <c r="AC452" s="55" t="str">
        <f t="shared" si="1813"/>
        <v/>
      </c>
      <c r="AD452" s="55" t="str">
        <f t="shared" si="1813"/>
        <v/>
      </c>
      <c r="AE452" s="55" t="str">
        <f t="shared" si="1813"/>
        <v/>
      </c>
      <c r="AF452" s="55" t="str">
        <f t="shared" si="1813"/>
        <v/>
      </c>
      <c r="AG452" s="55" t="str">
        <f t="shared" si="1813"/>
        <v/>
      </c>
      <c r="AH452" s="55" t="str">
        <f t="shared" si="1813"/>
        <v/>
      </c>
      <c r="AI452" s="55" t="str">
        <f t="shared" si="1813"/>
        <v/>
      </c>
      <c r="AJ452" s="55" t="str">
        <f t="shared" si="1813"/>
        <v/>
      </c>
      <c r="AK452" s="55" t="str">
        <f t="shared" si="1813"/>
        <v/>
      </c>
      <c r="AL452" s="55" t="str">
        <f t="shared" si="1813"/>
        <v/>
      </c>
      <c r="AM452" s="55" t="str">
        <f t="shared" si="1813"/>
        <v/>
      </c>
      <c r="AN452" s="55" t="str">
        <f t="shared" si="1813"/>
        <v/>
      </c>
      <c r="AO452" s="55" t="str">
        <f t="shared" si="1813"/>
        <v/>
      </c>
      <c r="AP452" s="55" t="str">
        <f t="shared" si="1813"/>
        <v/>
      </c>
      <c r="AQ452" s="55" t="str">
        <f t="shared" si="1813"/>
        <v/>
      </c>
      <c r="AR452" s="55" t="str">
        <f t="shared" si="1813"/>
        <v/>
      </c>
      <c r="AS452" s="55" t="str">
        <f t="shared" si="1813"/>
        <v/>
      </c>
      <c r="AT452" s="55" t="str">
        <f t="shared" si="1813"/>
        <v/>
      </c>
      <c r="AU452" s="55" t="str">
        <f t="shared" si="1813"/>
        <v/>
      </c>
      <c r="AV452" s="55" t="str">
        <f t="shared" si="1813"/>
        <v/>
      </c>
      <c r="AW452" s="55" t="str">
        <f t="shared" si="1813"/>
        <v/>
      </c>
      <c r="AX452" s="55" t="str">
        <f t="shared" si="1813"/>
        <v/>
      </c>
      <c r="AY452" s="55" t="str">
        <f t="shared" si="1813"/>
        <v/>
      </c>
      <c r="AZ452" s="55" t="str">
        <f t="shared" si="1813"/>
        <v/>
      </c>
      <c r="BA452" s="55" t="str">
        <f t="shared" si="1813"/>
        <v/>
      </c>
      <c r="BB452" s="55" t="str">
        <f t="shared" si="1813"/>
        <v/>
      </c>
      <c r="BC452" s="55" t="str">
        <f t="shared" si="1813"/>
        <v/>
      </c>
      <c r="BD452" s="55" t="str">
        <f t="shared" si="1813"/>
        <v/>
      </c>
      <c r="BE452" s="55" t="str">
        <f t="shared" si="1813"/>
        <v/>
      </c>
      <c r="BF452" s="55" t="str">
        <f t="shared" si="1813"/>
        <v/>
      </c>
      <c r="BG452" s="55" t="str">
        <f t="shared" si="1813"/>
        <v/>
      </c>
      <c r="BH452" s="55" t="str">
        <f t="shared" si="1813"/>
        <v/>
      </c>
      <c r="BI452" s="55" t="str">
        <f t="shared" si="1813"/>
        <v/>
      </c>
      <c r="BJ452" s="55" t="str">
        <f t="shared" si="1813"/>
        <v/>
      </c>
      <c r="BK452" s="55" t="str">
        <f t="shared" si="1813"/>
        <v/>
      </c>
      <c r="BL452" s="55" t="str">
        <f t="shared" si="1813"/>
        <v/>
      </c>
      <c r="BM452" s="55" t="str">
        <f t="shared" si="1813"/>
        <v/>
      </c>
      <c r="BN452" s="55" t="str">
        <f t="shared" si="1813"/>
        <v/>
      </c>
      <c r="BO452" s="55" t="str">
        <f t="shared" si="1813"/>
        <v/>
      </c>
      <c r="BP452" s="55" t="str">
        <f t="shared" si="1813"/>
        <v/>
      </c>
      <c r="BQ452" s="55" t="str">
        <f t="shared" ref="BQ452:CO452" si="1814">IFERROR(IF($Y$2="DAILY",BP452+1,""),"")</f>
        <v/>
      </c>
      <c r="BR452" s="55" t="str">
        <f t="shared" si="1814"/>
        <v/>
      </c>
      <c r="BS452" s="55" t="str">
        <f t="shared" si="1814"/>
        <v/>
      </c>
      <c r="BT452" s="55" t="str">
        <f t="shared" si="1814"/>
        <v/>
      </c>
      <c r="BU452" s="55" t="str">
        <f t="shared" si="1814"/>
        <v/>
      </c>
      <c r="BV452" s="55" t="str">
        <f t="shared" si="1814"/>
        <v/>
      </c>
      <c r="BW452" s="55" t="str">
        <f t="shared" si="1814"/>
        <v/>
      </c>
      <c r="BX452" s="55" t="str">
        <f t="shared" si="1814"/>
        <v/>
      </c>
      <c r="BY452" s="55" t="str">
        <f t="shared" si="1814"/>
        <v/>
      </c>
      <c r="BZ452" s="55" t="str">
        <f t="shared" si="1814"/>
        <v/>
      </c>
      <c r="CA452" s="55" t="str">
        <f t="shared" si="1814"/>
        <v/>
      </c>
      <c r="CB452" s="55" t="str">
        <f t="shared" si="1814"/>
        <v/>
      </c>
      <c r="CC452" s="55" t="str">
        <f t="shared" si="1814"/>
        <v/>
      </c>
      <c r="CD452" s="55" t="str">
        <f t="shared" si="1814"/>
        <v/>
      </c>
      <c r="CE452" s="55" t="str">
        <f t="shared" si="1814"/>
        <v/>
      </c>
      <c r="CF452" s="55" t="str">
        <f t="shared" si="1814"/>
        <v/>
      </c>
      <c r="CG452" s="55" t="str">
        <f t="shared" si="1814"/>
        <v/>
      </c>
      <c r="CH452" s="55" t="str">
        <f t="shared" si="1814"/>
        <v/>
      </c>
      <c r="CI452" s="55" t="str">
        <f t="shared" si="1814"/>
        <v/>
      </c>
      <c r="CJ452" s="55" t="str">
        <f t="shared" si="1814"/>
        <v/>
      </c>
      <c r="CK452" s="55" t="str">
        <f t="shared" si="1814"/>
        <v/>
      </c>
      <c r="CL452" s="55" t="str">
        <f t="shared" si="1814"/>
        <v/>
      </c>
      <c r="CM452" s="55" t="str">
        <f t="shared" si="1814"/>
        <v/>
      </c>
      <c r="CN452" s="55" t="str">
        <f t="shared" si="1814"/>
        <v/>
      </c>
      <c r="CO452" s="55" t="str">
        <f t="shared" si="1814"/>
        <v/>
      </c>
      <c r="CP452" s="56" t="str">
        <f>IFERROR(IF($Y$2="DAILY",DATE(B450,1,1)-WEEKDAY(DATE(B450,1,1))+39*7,DATE(CR452,1,1)-WEEKDAY(DATE(CR452,1,1))+39*7),"")</f>
        <v/>
      </c>
      <c r="CQ452" s="3"/>
      <c r="CR452" s="3" t="str">
        <f>B98</f>
        <v/>
      </c>
    </row>
    <row r="453" spans="1:96" ht="21" customHeight="1" x14ac:dyDescent="0.25">
      <c r="A453" s="48"/>
      <c r="B453" s="49"/>
      <c r="C453" s="57">
        <f t="shared" ref="C453" si="1815">IF($Y$2="DAILY",4,"")</f>
        <v>4</v>
      </c>
      <c r="D453" s="54" t="str">
        <f t="shared" si="1809"/>
        <v/>
      </c>
      <c r="E453" s="55" t="str">
        <f t="shared" ref="E453:BP453" si="1816">IFERROR(IF($Y$2="DAILY",D453+1,""),"")</f>
        <v/>
      </c>
      <c r="F453" s="55" t="str">
        <f t="shared" si="1816"/>
        <v/>
      </c>
      <c r="G453" s="55" t="str">
        <f t="shared" si="1816"/>
        <v/>
      </c>
      <c r="H453" s="55" t="str">
        <f t="shared" si="1816"/>
        <v/>
      </c>
      <c r="I453" s="55" t="str">
        <f t="shared" si="1816"/>
        <v/>
      </c>
      <c r="J453" s="55" t="str">
        <f t="shared" si="1816"/>
        <v/>
      </c>
      <c r="K453" s="55" t="str">
        <f t="shared" si="1816"/>
        <v/>
      </c>
      <c r="L453" s="55" t="str">
        <f t="shared" si="1816"/>
        <v/>
      </c>
      <c r="M453" s="55" t="str">
        <f t="shared" si="1816"/>
        <v/>
      </c>
      <c r="N453" s="55" t="str">
        <f t="shared" si="1816"/>
        <v/>
      </c>
      <c r="O453" s="55" t="str">
        <f t="shared" si="1816"/>
        <v/>
      </c>
      <c r="P453" s="55" t="str">
        <f t="shared" si="1816"/>
        <v/>
      </c>
      <c r="Q453" s="55" t="str">
        <f t="shared" si="1816"/>
        <v/>
      </c>
      <c r="R453" s="55" t="str">
        <f t="shared" si="1816"/>
        <v/>
      </c>
      <c r="S453" s="55" t="str">
        <f t="shared" si="1816"/>
        <v/>
      </c>
      <c r="T453" s="55" t="str">
        <f t="shared" si="1816"/>
        <v/>
      </c>
      <c r="U453" s="55" t="str">
        <f t="shared" si="1816"/>
        <v/>
      </c>
      <c r="V453" s="55" t="str">
        <f t="shared" si="1816"/>
        <v/>
      </c>
      <c r="W453" s="55" t="str">
        <f t="shared" si="1816"/>
        <v/>
      </c>
      <c r="X453" s="55" t="str">
        <f t="shared" si="1816"/>
        <v/>
      </c>
      <c r="Y453" s="55" t="str">
        <f t="shared" si="1816"/>
        <v/>
      </c>
      <c r="Z453" s="55" t="str">
        <f t="shared" si="1816"/>
        <v/>
      </c>
      <c r="AA453" s="55" t="str">
        <f t="shared" si="1816"/>
        <v/>
      </c>
      <c r="AB453" s="55" t="str">
        <f t="shared" si="1816"/>
        <v/>
      </c>
      <c r="AC453" s="55" t="str">
        <f t="shared" si="1816"/>
        <v/>
      </c>
      <c r="AD453" s="55" t="str">
        <f t="shared" si="1816"/>
        <v/>
      </c>
      <c r="AE453" s="55" t="str">
        <f t="shared" si="1816"/>
        <v/>
      </c>
      <c r="AF453" s="55" t="str">
        <f t="shared" si="1816"/>
        <v/>
      </c>
      <c r="AG453" s="55" t="str">
        <f t="shared" si="1816"/>
        <v/>
      </c>
      <c r="AH453" s="55" t="str">
        <f t="shared" si="1816"/>
        <v/>
      </c>
      <c r="AI453" s="55" t="str">
        <f t="shared" si="1816"/>
        <v/>
      </c>
      <c r="AJ453" s="55" t="str">
        <f t="shared" si="1816"/>
        <v/>
      </c>
      <c r="AK453" s="55" t="str">
        <f t="shared" si="1816"/>
        <v/>
      </c>
      <c r="AL453" s="55" t="str">
        <f t="shared" si="1816"/>
        <v/>
      </c>
      <c r="AM453" s="55" t="str">
        <f t="shared" si="1816"/>
        <v/>
      </c>
      <c r="AN453" s="55" t="str">
        <f t="shared" si="1816"/>
        <v/>
      </c>
      <c r="AO453" s="55" t="str">
        <f t="shared" si="1816"/>
        <v/>
      </c>
      <c r="AP453" s="55" t="str">
        <f t="shared" si="1816"/>
        <v/>
      </c>
      <c r="AQ453" s="55" t="str">
        <f t="shared" si="1816"/>
        <v/>
      </c>
      <c r="AR453" s="55" t="str">
        <f t="shared" si="1816"/>
        <v/>
      </c>
      <c r="AS453" s="55" t="str">
        <f t="shared" si="1816"/>
        <v/>
      </c>
      <c r="AT453" s="55" t="str">
        <f t="shared" si="1816"/>
        <v/>
      </c>
      <c r="AU453" s="55" t="str">
        <f t="shared" si="1816"/>
        <v/>
      </c>
      <c r="AV453" s="55" t="str">
        <f t="shared" si="1816"/>
        <v/>
      </c>
      <c r="AW453" s="55" t="str">
        <f t="shared" si="1816"/>
        <v/>
      </c>
      <c r="AX453" s="55" t="str">
        <f t="shared" si="1816"/>
        <v/>
      </c>
      <c r="AY453" s="55" t="str">
        <f t="shared" si="1816"/>
        <v/>
      </c>
      <c r="AZ453" s="55" t="str">
        <f t="shared" si="1816"/>
        <v/>
      </c>
      <c r="BA453" s="55" t="str">
        <f t="shared" si="1816"/>
        <v/>
      </c>
      <c r="BB453" s="55" t="str">
        <f t="shared" si="1816"/>
        <v/>
      </c>
      <c r="BC453" s="55" t="str">
        <f t="shared" si="1816"/>
        <v/>
      </c>
      <c r="BD453" s="55" t="str">
        <f t="shared" si="1816"/>
        <v/>
      </c>
      <c r="BE453" s="55" t="str">
        <f t="shared" si="1816"/>
        <v/>
      </c>
      <c r="BF453" s="55" t="str">
        <f t="shared" si="1816"/>
        <v/>
      </c>
      <c r="BG453" s="55" t="str">
        <f t="shared" si="1816"/>
        <v/>
      </c>
      <c r="BH453" s="55" t="str">
        <f t="shared" si="1816"/>
        <v/>
      </c>
      <c r="BI453" s="55" t="str">
        <f t="shared" si="1816"/>
        <v/>
      </c>
      <c r="BJ453" s="55" t="str">
        <f t="shared" si="1816"/>
        <v/>
      </c>
      <c r="BK453" s="55" t="str">
        <f t="shared" si="1816"/>
        <v/>
      </c>
      <c r="BL453" s="55" t="str">
        <f t="shared" si="1816"/>
        <v/>
      </c>
      <c r="BM453" s="55" t="str">
        <f t="shared" si="1816"/>
        <v/>
      </c>
      <c r="BN453" s="55" t="str">
        <f t="shared" si="1816"/>
        <v/>
      </c>
      <c r="BO453" s="55" t="str">
        <f t="shared" si="1816"/>
        <v/>
      </c>
      <c r="BP453" s="55" t="str">
        <f t="shared" si="1816"/>
        <v/>
      </c>
      <c r="BQ453" s="55" t="str">
        <f t="shared" ref="BQ453:CO453" si="1817">IFERROR(IF($Y$2="DAILY",BP453+1,""),"")</f>
        <v/>
      </c>
      <c r="BR453" s="55" t="str">
        <f t="shared" si="1817"/>
        <v/>
      </c>
      <c r="BS453" s="55" t="str">
        <f t="shared" si="1817"/>
        <v/>
      </c>
      <c r="BT453" s="55" t="str">
        <f t="shared" si="1817"/>
        <v/>
      </c>
      <c r="BU453" s="55" t="str">
        <f t="shared" si="1817"/>
        <v/>
      </c>
      <c r="BV453" s="55" t="str">
        <f t="shared" si="1817"/>
        <v/>
      </c>
      <c r="BW453" s="55" t="str">
        <f t="shared" si="1817"/>
        <v/>
      </c>
      <c r="BX453" s="55" t="str">
        <f t="shared" si="1817"/>
        <v/>
      </c>
      <c r="BY453" s="55" t="str">
        <f t="shared" si="1817"/>
        <v/>
      </c>
      <c r="BZ453" s="55" t="str">
        <f t="shared" si="1817"/>
        <v/>
      </c>
      <c r="CA453" s="55" t="str">
        <f t="shared" si="1817"/>
        <v/>
      </c>
      <c r="CB453" s="55" t="str">
        <f t="shared" si="1817"/>
        <v/>
      </c>
      <c r="CC453" s="55" t="str">
        <f t="shared" si="1817"/>
        <v/>
      </c>
      <c r="CD453" s="55" t="str">
        <f t="shared" si="1817"/>
        <v/>
      </c>
      <c r="CE453" s="55" t="str">
        <f t="shared" si="1817"/>
        <v/>
      </c>
      <c r="CF453" s="55" t="str">
        <f t="shared" si="1817"/>
        <v/>
      </c>
      <c r="CG453" s="55" t="str">
        <f t="shared" si="1817"/>
        <v/>
      </c>
      <c r="CH453" s="55" t="str">
        <f t="shared" si="1817"/>
        <v/>
      </c>
      <c r="CI453" s="55" t="str">
        <f t="shared" si="1817"/>
        <v/>
      </c>
      <c r="CJ453" s="55" t="str">
        <f t="shared" si="1817"/>
        <v/>
      </c>
      <c r="CK453" s="55" t="str">
        <f t="shared" si="1817"/>
        <v/>
      </c>
      <c r="CL453" s="55" t="str">
        <f t="shared" si="1817"/>
        <v/>
      </c>
      <c r="CM453" s="55" t="str">
        <f t="shared" si="1817"/>
        <v/>
      </c>
      <c r="CN453" s="55" t="str">
        <f t="shared" si="1817"/>
        <v/>
      </c>
      <c r="CO453" s="55" t="str">
        <f t="shared" si="1817"/>
        <v/>
      </c>
      <c r="CP453" s="56" t="str">
        <f>IFERROR(IF($Y$2="DAILY",DATE(B450,1,1)-WEEKDAY(DATE(B450,1,1))+52*7,DATE(CR453,1,1)-WEEKDAY(DATE(CR453,1,1))+52*7),"")</f>
        <v/>
      </c>
      <c r="CQ453" s="3"/>
      <c r="CR453" s="3" t="str">
        <f>B98</f>
        <v/>
      </c>
    </row>
    <row r="454" spans="1:96" ht="21" customHeight="1" x14ac:dyDescent="0.25">
      <c r="A454" s="48"/>
      <c r="B454" s="49"/>
      <c r="C454" s="58"/>
      <c r="D454" s="54" t="str">
        <f>IFERROR(IF($Y$2="DAILY",IF(AND(MONTH(DATE(B450,2,29))=2,WEEKDAY(DATE(B450,1,1))=7),DATE(B450,12,24),""),""),"")</f>
        <v/>
      </c>
      <c r="E454" s="55" t="str">
        <f>IFERROR(IF($Y$2="DAILY",IF(AND(MONTH(DATE(B450,2,29))=2,WEEKDAY(DATE(B450,1,1))=7),DATE(B450,12,25),""),""),"")</f>
        <v/>
      </c>
      <c r="F454" s="55" t="str">
        <f>IFERROR(IF($Y$2="DAILY",IF(AND(MONTH(DATE(B450,2,29))=2,WEEKDAY(DATE(B450,1,1))=7),DATE(B450,12,26),""),""),"")</f>
        <v/>
      </c>
      <c r="G454" s="55" t="str">
        <f>IFERROR(IF($Y$2="DAILY",IF(AND(MONTH(DATE(B450,2,29))=2,WEEKDAY(DATE(B450,1,1))=7),DATE(B450,12,27),""),""),"")</f>
        <v/>
      </c>
      <c r="H454" s="55" t="str">
        <f>IFERROR(IF($Y$2="DAILY",IF(AND(MONTH(DATE(B450,2,29))=2,WEEKDAY(DATE(B450,1,1))=7),DATE(B450,12,28),""),""),"")</f>
        <v/>
      </c>
      <c r="I454" s="55" t="str">
        <f>IFERROR(IF($Y$2="DAILY",IF(AND(MONTH(DATE(B450,2,29))=2,WEEKDAY(DATE(B450,1,1))=7),DATE(B450,12,29),""),""),"")</f>
        <v/>
      </c>
      <c r="J454" s="55" t="str">
        <f>IFERROR(IF($Y$2="DAILY",IF(AND(MONTH(DATE(B450,2,29))=2,WEEKDAY(DATE(B450,1,1))=7),DATE(B450,12,30),""),""),"")</f>
        <v/>
      </c>
      <c r="K454" s="55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  <c r="BN454" s="62"/>
      <c r="BO454" s="62"/>
      <c r="BP454" s="62"/>
      <c r="BQ454" s="62"/>
      <c r="BR454" s="62"/>
      <c r="BS454" s="62"/>
      <c r="BT454" s="62"/>
      <c r="BU454" s="62"/>
      <c r="BV454" s="62"/>
      <c r="BW454" s="62"/>
      <c r="BX454" s="62"/>
      <c r="BY454" s="62"/>
      <c r="BZ454" s="62"/>
      <c r="CA454" s="62"/>
      <c r="CB454" s="62"/>
      <c r="CC454" s="62"/>
      <c r="CD454" s="62"/>
      <c r="CE454" s="62"/>
      <c r="CF454" s="62"/>
      <c r="CG454" s="62"/>
      <c r="CH454" s="62"/>
      <c r="CI454" s="62"/>
      <c r="CJ454" s="62"/>
      <c r="CK454" s="62"/>
      <c r="CL454" s="62"/>
      <c r="CM454" s="62"/>
      <c r="CN454" s="62"/>
      <c r="CO454" s="62"/>
      <c r="CP454" s="56"/>
      <c r="CQ454" s="3"/>
      <c r="CR454" s="3" t="str">
        <f>B98</f>
        <v/>
      </c>
    </row>
    <row r="455" spans="1:96" ht="21" customHeight="1" x14ac:dyDescent="0.25">
      <c r="A455" s="48" t="str">
        <f>IFERROR(IF($Y$2="DAILY","88-89",""),"")</f>
        <v>88-89</v>
      </c>
      <c r="B455" s="49" t="str">
        <f>IFERROR(IF($Y$2="DAILY",$B$10+89,""),"")</f>
        <v/>
      </c>
      <c r="C455" s="57">
        <f t="shared" ref="C455" si="1818">IF($Y$2="DAILY",1,"")</f>
        <v>1</v>
      </c>
      <c r="D455" s="54" t="str">
        <f>IFERROR(IF($Y$2="DAILY",DATE(B455,1,1)-WEEKDAY(DATE(B455,1,1),1)+1,""),"")</f>
        <v/>
      </c>
      <c r="E455" s="55" t="str">
        <f>IFERROR(IF($Y$2="DAILY",DATE(B455,1,1)-WEEKDAY(DATE(B455,1,1),1)+2,""),"")</f>
        <v/>
      </c>
      <c r="F455" s="55" t="str">
        <f>IFERROR(IF($Y$2="DAILY",DATE(B455,1,1)-WEEKDAY(DATE(B455,1,1),1)+3,""),"")</f>
        <v/>
      </c>
      <c r="G455" s="55" t="str">
        <f>IFERROR(IF($Y$2="DAILY",DATE(B455,1,1)-WEEKDAY(DATE(B455,1,1),1)+4,""),"")</f>
        <v/>
      </c>
      <c r="H455" s="55" t="str">
        <f>IFERROR(IF($Y$2="DAILY",DATE(B455,1,1)-WEEKDAY(DATE(B455,1,1),1)+5,""),"")</f>
        <v/>
      </c>
      <c r="I455" s="55" t="str">
        <f>IFERROR(IF($Y$2="DAILY",DATE(B455,1,1)-WEEKDAY(DATE(B455,1,1),1)+6,""),"")</f>
        <v/>
      </c>
      <c r="J455" s="55" t="str">
        <f>IFERROR(IF($Y$2="DAILY",DATE(B455,1,1)-WEEKDAY(DATE(B455,1,1),1)+7,""),"")</f>
        <v/>
      </c>
      <c r="K455" s="55" t="str">
        <f t="shared" ref="K455:BV455" si="1819">IFERROR(IF($Y$2="DAILY",J455+1,""),"")</f>
        <v/>
      </c>
      <c r="L455" s="55" t="str">
        <f t="shared" si="1819"/>
        <v/>
      </c>
      <c r="M455" s="55" t="str">
        <f t="shared" si="1819"/>
        <v/>
      </c>
      <c r="N455" s="55" t="str">
        <f t="shared" si="1819"/>
        <v/>
      </c>
      <c r="O455" s="55" t="str">
        <f t="shared" si="1819"/>
        <v/>
      </c>
      <c r="P455" s="55" t="str">
        <f t="shared" si="1819"/>
        <v/>
      </c>
      <c r="Q455" s="55" t="str">
        <f t="shared" si="1819"/>
        <v/>
      </c>
      <c r="R455" s="55" t="str">
        <f t="shared" si="1819"/>
        <v/>
      </c>
      <c r="S455" s="55" t="str">
        <f t="shared" si="1819"/>
        <v/>
      </c>
      <c r="T455" s="55" t="str">
        <f t="shared" si="1819"/>
        <v/>
      </c>
      <c r="U455" s="55" t="str">
        <f t="shared" si="1819"/>
        <v/>
      </c>
      <c r="V455" s="55" t="str">
        <f t="shared" si="1819"/>
        <v/>
      </c>
      <c r="W455" s="55" t="str">
        <f t="shared" si="1819"/>
        <v/>
      </c>
      <c r="X455" s="55" t="str">
        <f t="shared" si="1819"/>
        <v/>
      </c>
      <c r="Y455" s="55" t="str">
        <f t="shared" si="1819"/>
        <v/>
      </c>
      <c r="Z455" s="55" t="str">
        <f t="shared" si="1819"/>
        <v/>
      </c>
      <c r="AA455" s="55" t="str">
        <f t="shared" si="1819"/>
        <v/>
      </c>
      <c r="AB455" s="55" t="str">
        <f t="shared" si="1819"/>
        <v/>
      </c>
      <c r="AC455" s="55" t="str">
        <f t="shared" si="1819"/>
        <v/>
      </c>
      <c r="AD455" s="55" t="str">
        <f t="shared" si="1819"/>
        <v/>
      </c>
      <c r="AE455" s="55" t="str">
        <f t="shared" si="1819"/>
        <v/>
      </c>
      <c r="AF455" s="55" t="str">
        <f t="shared" si="1819"/>
        <v/>
      </c>
      <c r="AG455" s="55" t="str">
        <f t="shared" si="1819"/>
        <v/>
      </c>
      <c r="AH455" s="55" t="str">
        <f t="shared" si="1819"/>
        <v/>
      </c>
      <c r="AI455" s="55" t="str">
        <f t="shared" si="1819"/>
        <v/>
      </c>
      <c r="AJ455" s="55" t="str">
        <f t="shared" si="1819"/>
        <v/>
      </c>
      <c r="AK455" s="55" t="str">
        <f t="shared" si="1819"/>
        <v/>
      </c>
      <c r="AL455" s="55" t="str">
        <f t="shared" si="1819"/>
        <v/>
      </c>
      <c r="AM455" s="55" t="str">
        <f t="shared" si="1819"/>
        <v/>
      </c>
      <c r="AN455" s="55" t="str">
        <f t="shared" si="1819"/>
        <v/>
      </c>
      <c r="AO455" s="55" t="str">
        <f t="shared" si="1819"/>
        <v/>
      </c>
      <c r="AP455" s="55" t="str">
        <f t="shared" si="1819"/>
        <v/>
      </c>
      <c r="AQ455" s="55" t="str">
        <f t="shared" si="1819"/>
        <v/>
      </c>
      <c r="AR455" s="55" t="str">
        <f t="shared" si="1819"/>
        <v/>
      </c>
      <c r="AS455" s="55" t="str">
        <f t="shared" si="1819"/>
        <v/>
      </c>
      <c r="AT455" s="55" t="str">
        <f t="shared" si="1819"/>
        <v/>
      </c>
      <c r="AU455" s="55" t="str">
        <f t="shared" si="1819"/>
        <v/>
      </c>
      <c r="AV455" s="55" t="str">
        <f t="shared" si="1819"/>
        <v/>
      </c>
      <c r="AW455" s="55" t="str">
        <f t="shared" si="1819"/>
        <v/>
      </c>
      <c r="AX455" s="55" t="str">
        <f t="shared" si="1819"/>
        <v/>
      </c>
      <c r="AY455" s="55" t="str">
        <f t="shared" si="1819"/>
        <v/>
      </c>
      <c r="AZ455" s="55" t="str">
        <f t="shared" si="1819"/>
        <v/>
      </c>
      <c r="BA455" s="55" t="str">
        <f t="shared" si="1819"/>
        <v/>
      </c>
      <c r="BB455" s="55" t="str">
        <f t="shared" si="1819"/>
        <v/>
      </c>
      <c r="BC455" s="55" t="str">
        <f t="shared" si="1819"/>
        <v/>
      </c>
      <c r="BD455" s="55" t="str">
        <f t="shared" si="1819"/>
        <v/>
      </c>
      <c r="BE455" s="55" t="str">
        <f t="shared" si="1819"/>
        <v/>
      </c>
      <c r="BF455" s="55" t="str">
        <f t="shared" si="1819"/>
        <v/>
      </c>
      <c r="BG455" s="55" t="str">
        <f t="shared" si="1819"/>
        <v/>
      </c>
      <c r="BH455" s="55" t="str">
        <f t="shared" si="1819"/>
        <v/>
      </c>
      <c r="BI455" s="55" t="str">
        <f t="shared" si="1819"/>
        <v/>
      </c>
      <c r="BJ455" s="55" t="str">
        <f t="shared" si="1819"/>
        <v/>
      </c>
      <c r="BK455" s="55" t="str">
        <f t="shared" si="1819"/>
        <v/>
      </c>
      <c r="BL455" s="55" t="str">
        <f t="shared" si="1819"/>
        <v/>
      </c>
      <c r="BM455" s="55" t="str">
        <f t="shared" si="1819"/>
        <v/>
      </c>
      <c r="BN455" s="55" t="str">
        <f t="shared" si="1819"/>
        <v/>
      </c>
      <c r="BO455" s="55" t="str">
        <f t="shared" si="1819"/>
        <v/>
      </c>
      <c r="BP455" s="55" t="str">
        <f t="shared" si="1819"/>
        <v/>
      </c>
      <c r="BQ455" s="55" t="str">
        <f t="shared" si="1819"/>
        <v/>
      </c>
      <c r="BR455" s="55" t="str">
        <f t="shared" si="1819"/>
        <v/>
      </c>
      <c r="BS455" s="55" t="str">
        <f t="shared" si="1819"/>
        <v/>
      </c>
      <c r="BT455" s="55" t="str">
        <f t="shared" si="1819"/>
        <v/>
      </c>
      <c r="BU455" s="55" t="str">
        <f t="shared" si="1819"/>
        <v/>
      </c>
      <c r="BV455" s="55" t="str">
        <f t="shared" si="1819"/>
        <v/>
      </c>
      <c r="BW455" s="55" t="str">
        <f t="shared" ref="BW455:CO455" si="1820">IFERROR(IF($Y$2="DAILY",BV455+1,""),"")</f>
        <v/>
      </c>
      <c r="BX455" s="55" t="str">
        <f t="shared" si="1820"/>
        <v/>
      </c>
      <c r="BY455" s="55" t="str">
        <f t="shared" si="1820"/>
        <v/>
      </c>
      <c r="BZ455" s="55" t="str">
        <f t="shared" si="1820"/>
        <v/>
      </c>
      <c r="CA455" s="55" t="str">
        <f t="shared" si="1820"/>
        <v/>
      </c>
      <c r="CB455" s="55" t="str">
        <f t="shared" si="1820"/>
        <v/>
      </c>
      <c r="CC455" s="55" t="str">
        <f t="shared" si="1820"/>
        <v/>
      </c>
      <c r="CD455" s="55" t="str">
        <f t="shared" si="1820"/>
        <v/>
      </c>
      <c r="CE455" s="55" t="str">
        <f t="shared" si="1820"/>
        <v/>
      </c>
      <c r="CF455" s="55" t="str">
        <f t="shared" si="1820"/>
        <v/>
      </c>
      <c r="CG455" s="55" t="str">
        <f t="shared" si="1820"/>
        <v/>
      </c>
      <c r="CH455" s="55" t="str">
        <f t="shared" si="1820"/>
        <v/>
      </c>
      <c r="CI455" s="55" t="str">
        <f t="shared" si="1820"/>
        <v/>
      </c>
      <c r="CJ455" s="55" t="str">
        <f t="shared" si="1820"/>
        <v/>
      </c>
      <c r="CK455" s="55" t="str">
        <f t="shared" si="1820"/>
        <v/>
      </c>
      <c r="CL455" s="55" t="str">
        <f t="shared" si="1820"/>
        <v/>
      </c>
      <c r="CM455" s="55" t="str">
        <f t="shared" si="1820"/>
        <v/>
      </c>
      <c r="CN455" s="55" t="str">
        <f t="shared" si="1820"/>
        <v/>
      </c>
      <c r="CO455" s="55" t="str">
        <f t="shared" si="1820"/>
        <v/>
      </c>
      <c r="CP455" s="56" t="str">
        <f>IFERROR(IF($Y$2="DAILY",DATE(B455,1,1)-WEEKDAY(DATE(B455,1,1))+13*7,DATE(CR455,1,1)-WEEKDAY(DATE(CR455,1,1))+13*7),"")</f>
        <v/>
      </c>
      <c r="CQ455" s="3"/>
      <c r="CR455" s="3" t="str">
        <f>B99</f>
        <v/>
      </c>
    </row>
    <row r="456" spans="1:96" ht="21" customHeight="1" x14ac:dyDescent="0.25">
      <c r="A456" s="48"/>
      <c r="B456" s="61"/>
      <c r="C456" s="57">
        <f t="shared" ref="C456" si="1821">IF($Y$2="DAILY",2,"")</f>
        <v>2</v>
      </c>
      <c r="D456" s="54" t="str">
        <f t="shared" ref="D456:D458" si="1822">IFERROR(IF($Y$2="DAILY",CP455+1,""),"")</f>
        <v/>
      </c>
      <c r="E456" s="55" t="str">
        <f t="shared" ref="E456:BP456" si="1823">IFERROR(IF($Y$2="DAILY",D456+1,""),"")</f>
        <v/>
      </c>
      <c r="F456" s="55" t="str">
        <f t="shared" si="1823"/>
        <v/>
      </c>
      <c r="G456" s="55" t="str">
        <f t="shared" si="1823"/>
        <v/>
      </c>
      <c r="H456" s="55" t="str">
        <f t="shared" si="1823"/>
        <v/>
      </c>
      <c r="I456" s="55" t="str">
        <f t="shared" si="1823"/>
        <v/>
      </c>
      <c r="J456" s="55" t="str">
        <f t="shared" si="1823"/>
        <v/>
      </c>
      <c r="K456" s="55" t="str">
        <f t="shared" si="1823"/>
        <v/>
      </c>
      <c r="L456" s="55" t="str">
        <f t="shared" si="1823"/>
        <v/>
      </c>
      <c r="M456" s="55" t="str">
        <f t="shared" si="1823"/>
        <v/>
      </c>
      <c r="N456" s="55" t="str">
        <f t="shared" si="1823"/>
        <v/>
      </c>
      <c r="O456" s="55" t="str">
        <f t="shared" si="1823"/>
        <v/>
      </c>
      <c r="P456" s="55" t="str">
        <f t="shared" si="1823"/>
        <v/>
      </c>
      <c r="Q456" s="55" t="str">
        <f t="shared" si="1823"/>
        <v/>
      </c>
      <c r="R456" s="55" t="str">
        <f t="shared" si="1823"/>
        <v/>
      </c>
      <c r="S456" s="55" t="str">
        <f t="shared" si="1823"/>
        <v/>
      </c>
      <c r="T456" s="55" t="str">
        <f t="shared" si="1823"/>
        <v/>
      </c>
      <c r="U456" s="55" t="str">
        <f t="shared" si="1823"/>
        <v/>
      </c>
      <c r="V456" s="55" t="str">
        <f t="shared" si="1823"/>
        <v/>
      </c>
      <c r="W456" s="55" t="str">
        <f t="shared" si="1823"/>
        <v/>
      </c>
      <c r="X456" s="55" t="str">
        <f t="shared" si="1823"/>
        <v/>
      </c>
      <c r="Y456" s="55" t="str">
        <f t="shared" si="1823"/>
        <v/>
      </c>
      <c r="Z456" s="55" t="str">
        <f t="shared" si="1823"/>
        <v/>
      </c>
      <c r="AA456" s="55" t="str">
        <f t="shared" si="1823"/>
        <v/>
      </c>
      <c r="AB456" s="55" t="str">
        <f t="shared" si="1823"/>
        <v/>
      </c>
      <c r="AC456" s="55" t="str">
        <f t="shared" si="1823"/>
        <v/>
      </c>
      <c r="AD456" s="55" t="str">
        <f t="shared" si="1823"/>
        <v/>
      </c>
      <c r="AE456" s="55" t="str">
        <f t="shared" si="1823"/>
        <v/>
      </c>
      <c r="AF456" s="55" t="str">
        <f t="shared" si="1823"/>
        <v/>
      </c>
      <c r="AG456" s="55" t="str">
        <f t="shared" si="1823"/>
        <v/>
      </c>
      <c r="AH456" s="55" t="str">
        <f t="shared" si="1823"/>
        <v/>
      </c>
      <c r="AI456" s="55" t="str">
        <f t="shared" si="1823"/>
        <v/>
      </c>
      <c r="AJ456" s="55" t="str">
        <f t="shared" si="1823"/>
        <v/>
      </c>
      <c r="AK456" s="55" t="str">
        <f t="shared" si="1823"/>
        <v/>
      </c>
      <c r="AL456" s="55" t="str">
        <f t="shared" si="1823"/>
        <v/>
      </c>
      <c r="AM456" s="55" t="str">
        <f t="shared" si="1823"/>
        <v/>
      </c>
      <c r="AN456" s="55" t="str">
        <f t="shared" si="1823"/>
        <v/>
      </c>
      <c r="AO456" s="55" t="str">
        <f t="shared" si="1823"/>
        <v/>
      </c>
      <c r="AP456" s="55" t="str">
        <f t="shared" si="1823"/>
        <v/>
      </c>
      <c r="AQ456" s="55" t="str">
        <f t="shared" si="1823"/>
        <v/>
      </c>
      <c r="AR456" s="55" t="str">
        <f t="shared" si="1823"/>
        <v/>
      </c>
      <c r="AS456" s="55" t="str">
        <f t="shared" si="1823"/>
        <v/>
      </c>
      <c r="AT456" s="55" t="str">
        <f t="shared" si="1823"/>
        <v/>
      </c>
      <c r="AU456" s="55" t="str">
        <f t="shared" si="1823"/>
        <v/>
      </c>
      <c r="AV456" s="55" t="str">
        <f t="shared" si="1823"/>
        <v/>
      </c>
      <c r="AW456" s="55" t="str">
        <f t="shared" si="1823"/>
        <v/>
      </c>
      <c r="AX456" s="55" t="str">
        <f t="shared" si="1823"/>
        <v/>
      </c>
      <c r="AY456" s="55" t="str">
        <f t="shared" si="1823"/>
        <v/>
      </c>
      <c r="AZ456" s="55" t="str">
        <f t="shared" si="1823"/>
        <v/>
      </c>
      <c r="BA456" s="55" t="str">
        <f t="shared" si="1823"/>
        <v/>
      </c>
      <c r="BB456" s="55" t="str">
        <f t="shared" si="1823"/>
        <v/>
      </c>
      <c r="BC456" s="55" t="str">
        <f t="shared" si="1823"/>
        <v/>
      </c>
      <c r="BD456" s="55" t="str">
        <f t="shared" si="1823"/>
        <v/>
      </c>
      <c r="BE456" s="55" t="str">
        <f t="shared" si="1823"/>
        <v/>
      </c>
      <c r="BF456" s="55" t="str">
        <f t="shared" si="1823"/>
        <v/>
      </c>
      <c r="BG456" s="55" t="str">
        <f t="shared" si="1823"/>
        <v/>
      </c>
      <c r="BH456" s="55" t="str">
        <f t="shared" si="1823"/>
        <v/>
      </c>
      <c r="BI456" s="55" t="str">
        <f t="shared" si="1823"/>
        <v/>
      </c>
      <c r="BJ456" s="55" t="str">
        <f t="shared" si="1823"/>
        <v/>
      </c>
      <c r="BK456" s="55" t="str">
        <f t="shared" si="1823"/>
        <v/>
      </c>
      <c r="BL456" s="55" t="str">
        <f t="shared" si="1823"/>
        <v/>
      </c>
      <c r="BM456" s="55" t="str">
        <f t="shared" si="1823"/>
        <v/>
      </c>
      <c r="BN456" s="55" t="str">
        <f t="shared" si="1823"/>
        <v/>
      </c>
      <c r="BO456" s="55" t="str">
        <f t="shared" si="1823"/>
        <v/>
      </c>
      <c r="BP456" s="55" t="str">
        <f t="shared" si="1823"/>
        <v/>
      </c>
      <c r="BQ456" s="55" t="str">
        <f t="shared" ref="BQ456:CO456" si="1824">IFERROR(IF($Y$2="DAILY",BP456+1,""),"")</f>
        <v/>
      </c>
      <c r="BR456" s="55" t="str">
        <f t="shared" si="1824"/>
        <v/>
      </c>
      <c r="BS456" s="55" t="str">
        <f t="shared" si="1824"/>
        <v/>
      </c>
      <c r="BT456" s="55" t="str">
        <f t="shared" si="1824"/>
        <v/>
      </c>
      <c r="BU456" s="55" t="str">
        <f t="shared" si="1824"/>
        <v/>
      </c>
      <c r="BV456" s="55" t="str">
        <f t="shared" si="1824"/>
        <v/>
      </c>
      <c r="BW456" s="55" t="str">
        <f t="shared" si="1824"/>
        <v/>
      </c>
      <c r="BX456" s="55" t="str">
        <f t="shared" si="1824"/>
        <v/>
      </c>
      <c r="BY456" s="55" t="str">
        <f t="shared" si="1824"/>
        <v/>
      </c>
      <c r="BZ456" s="55" t="str">
        <f t="shared" si="1824"/>
        <v/>
      </c>
      <c r="CA456" s="55" t="str">
        <f t="shared" si="1824"/>
        <v/>
      </c>
      <c r="CB456" s="55" t="str">
        <f t="shared" si="1824"/>
        <v/>
      </c>
      <c r="CC456" s="55" t="str">
        <f t="shared" si="1824"/>
        <v/>
      </c>
      <c r="CD456" s="55" t="str">
        <f t="shared" si="1824"/>
        <v/>
      </c>
      <c r="CE456" s="55" t="str">
        <f t="shared" si="1824"/>
        <v/>
      </c>
      <c r="CF456" s="55" t="str">
        <f t="shared" si="1824"/>
        <v/>
      </c>
      <c r="CG456" s="55" t="str">
        <f t="shared" si="1824"/>
        <v/>
      </c>
      <c r="CH456" s="55" t="str">
        <f t="shared" si="1824"/>
        <v/>
      </c>
      <c r="CI456" s="55" t="str">
        <f t="shared" si="1824"/>
        <v/>
      </c>
      <c r="CJ456" s="55" t="str">
        <f t="shared" si="1824"/>
        <v/>
      </c>
      <c r="CK456" s="55" t="str">
        <f t="shared" si="1824"/>
        <v/>
      </c>
      <c r="CL456" s="55" t="str">
        <f t="shared" si="1824"/>
        <v/>
      </c>
      <c r="CM456" s="55" t="str">
        <f t="shared" si="1824"/>
        <v/>
      </c>
      <c r="CN456" s="55" t="str">
        <f t="shared" si="1824"/>
        <v/>
      </c>
      <c r="CO456" s="55" t="str">
        <f t="shared" si="1824"/>
        <v/>
      </c>
      <c r="CP456" s="56" t="str">
        <f>IFERROR(IF($Y$2="DAILY",DATE(B455,1,1)-WEEKDAY(DATE(B455,1,1))+26*7,DATE(CR456,1,1)-WEEKDAY(DATE(CR456,1,1))+26*7),"")</f>
        <v/>
      </c>
      <c r="CQ456" s="3"/>
      <c r="CR456" s="3" t="str">
        <f>B99</f>
        <v/>
      </c>
    </row>
    <row r="457" spans="1:96" ht="21" customHeight="1" x14ac:dyDescent="0.25">
      <c r="A457" s="48"/>
      <c r="B457" s="49"/>
      <c r="C457" s="57">
        <f t="shared" ref="C457" si="1825">IF($Y$2="DAILY",3,"")</f>
        <v>3</v>
      </c>
      <c r="D457" s="54" t="str">
        <f t="shared" si="1822"/>
        <v/>
      </c>
      <c r="E457" s="55" t="str">
        <f t="shared" ref="E457:BP457" si="1826">IFERROR(IF($Y$2="DAILY",D457+1,""),"")</f>
        <v/>
      </c>
      <c r="F457" s="55" t="str">
        <f t="shared" si="1826"/>
        <v/>
      </c>
      <c r="G457" s="55" t="str">
        <f t="shared" si="1826"/>
        <v/>
      </c>
      <c r="H457" s="55" t="str">
        <f t="shared" si="1826"/>
        <v/>
      </c>
      <c r="I457" s="55" t="str">
        <f t="shared" si="1826"/>
        <v/>
      </c>
      <c r="J457" s="55" t="str">
        <f t="shared" si="1826"/>
        <v/>
      </c>
      <c r="K457" s="55" t="str">
        <f t="shared" si="1826"/>
        <v/>
      </c>
      <c r="L457" s="55" t="str">
        <f t="shared" si="1826"/>
        <v/>
      </c>
      <c r="M457" s="55" t="str">
        <f t="shared" si="1826"/>
        <v/>
      </c>
      <c r="N457" s="55" t="str">
        <f t="shared" si="1826"/>
        <v/>
      </c>
      <c r="O457" s="55" t="str">
        <f t="shared" si="1826"/>
        <v/>
      </c>
      <c r="P457" s="55" t="str">
        <f t="shared" si="1826"/>
        <v/>
      </c>
      <c r="Q457" s="55" t="str">
        <f t="shared" si="1826"/>
        <v/>
      </c>
      <c r="R457" s="55" t="str">
        <f t="shared" si="1826"/>
        <v/>
      </c>
      <c r="S457" s="55" t="str">
        <f t="shared" si="1826"/>
        <v/>
      </c>
      <c r="T457" s="55" t="str">
        <f t="shared" si="1826"/>
        <v/>
      </c>
      <c r="U457" s="55" t="str">
        <f t="shared" si="1826"/>
        <v/>
      </c>
      <c r="V457" s="55" t="str">
        <f t="shared" si="1826"/>
        <v/>
      </c>
      <c r="W457" s="55" t="str">
        <f t="shared" si="1826"/>
        <v/>
      </c>
      <c r="X457" s="55" t="str">
        <f t="shared" si="1826"/>
        <v/>
      </c>
      <c r="Y457" s="55" t="str">
        <f t="shared" si="1826"/>
        <v/>
      </c>
      <c r="Z457" s="55" t="str">
        <f t="shared" si="1826"/>
        <v/>
      </c>
      <c r="AA457" s="55" t="str">
        <f t="shared" si="1826"/>
        <v/>
      </c>
      <c r="AB457" s="55" t="str">
        <f t="shared" si="1826"/>
        <v/>
      </c>
      <c r="AC457" s="55" t="str">
        <f t="shared" si="1826"/>
        <v/>
      </c>
      <c r="AD457" s="55" t="str">
        <f t="shared" si="1826"/>
        <v/>
      </c>
      <c r="AE457" s="55" t="str">
        <f t="shared" si="1826"/>
        <v/>
      </c>
      <c r="AF457" s="55" t="str">
        <f t="shared" si="1826"/>
        <v/>
      </c>
      <c r="AG457" s="55" t="str">
        <f t="shared" si="1826"/>
        <v/>
      </c>
      <c r="AH457" s="55" t="str">
        <f t="shared" si="1826"/>
        <v/>
      </c>
      <c r="AI457" s="55" t="str">
        <f t="shared" si="1826"/>
        <v/>
      </c>
      <c r="AJ457" s="55" t="str">
        <f t="shared" si="1826"/>
        <v/>
      </c>
      <c r="AK457" s="55" t="str">
        <f t="shared" si="1826"/>
        <v/>
      </c>
      <c r="AL457" s="55" t="str">
        <f t="shared" si="1826"/>
        <v/>
      </c>
      <c r="AM457" s="55" t="str">
        <f t="shared" si="1826"/>
        <v/>
      </c>
      <c r="AN457" s="55" t="str">
        <f t="shared" si="1826"/>
        <v/>
      </c>
      <c r="AO457" s="55" t="str">
        <f t="shared" si="1826"/>
        <v/>
      </c>
      <c r="AP457" s="55" t="str">
        <f t="shared" si="1826"/>
        <v/>
      </c>
      <c r="AQ457" s="55" t="str">
        <f t="shared" si="1826"/>
        <v/>
      </c>
      <c r="AR457" s="55" t="str">
        <f t="shared" si="1826"/>
        <v/>
      </c>
      <c r="AS457" s="55" t="str">
        <f t="shared" si="1826"/>
        <v/>
      </c>
      <c r="AT457" s="55" t="str">
        <f t="shared" si="1826"/>
        <v/>
      </c>
      <c r="AU457" s="55" t="str">
        <f t="shared" si="1826"/>
        <v/>
      </c>
      <c r="AV457" s="55" t="str">
        <f t="shared" si="1826"/>
        <v/>
      </c>
      <c r="AW457" s="55" t="str">
        <f t="shared" si="1826"/>
        <v/>
      </c>
      <c r="AX457" s="55" t="str">
        <f t="shared" si="1826"/>
        <v/>
      </c>
      <c r="AY457" s="55" t="str">
        <f t="shared" si="1826"/>
        <v/>
      </c>
      <c r="AZ457" s="55" t="str">
        <f t="shared" si="1826"/>
        <v/>
      </c>
      <c r="BA457" s="55" t="str">
        <f t="shared" si="1826"/>
        <v/>
      </c>
      <c r="BB457" s="55" t="str">
        <f t="shared" si="1826"/>
        <v/>
      </c>
      <c r="BC457" s="55" t="str">
        <f t="shared" si="1826"/>
        <v/>
      </c>
      <c r="BD457" s="55" t="str">
        <f t="shared" si="1826"/>
        <v/>
      </c>
      <c r="BE457" s="55" t="str">
        <f t="shared" si="1826"/>
        <v/>
      </c>
      <c r="BF457" s="55" t="str">
        <f t="shared" si="1826"/>
        <v/>
      </c>
      <c r="BG457" s="55" t="str">
        <f t="shared" si="1826"/>
        <v/>
      </c>
      <c r="BH457" s="55" t="str">
        <f t="shared" si="1826"/>
        <v/>
      </c>
      <c r="BI457" s="55" t="str">
        <f t="shared" si="1826"/>
        <v/>
      </c>
      <c r="BJ457" s="55" t="str">
        <f t="shared" si="1826"/>
        <v/>
      </c>
      <c r="BK457" s="55" t="str">
        <f t="shared" si="1826"/>
        <v/>
      </c>
      <c r="BL457" s="55" t="str">
        <f t="shared" si="1826"/>
        <v/>
      </c>
      <c r="BM457" s="55" t="str">
        <f t="shared" si="1826"/>
        <v/>
      </c>
      <c r="BN457" s="55" t="str">
        <f t="shared" si="1826"/>
        <v/>
      </c>
      <c r="BO457" s="55" t="str">
        <f t="shared" si="1826"/>
        <v/>
      </c>
      <c r="BP457" s="55" t="str">
        <f t="shared" si="1826"/>
        <v/>
      </c>
      <c r="BQ457" s="55" t="str">
        <f t="shared" ref="BQ457:CO457" si="1827">IFERROR(IF($Y$2="DAILY",BP457+1,""),"")</f>
        <v/>
      </c>
      <c r="BR457" s="55" t="str">
        <f t="shared" si="1827"/>
        <v/>
      </c>
      <c r="BS457" s="55" t="str">
        <f t="shared" si="1827"/>
        <v/>
      </c>
      <c r="BT457" s="55" t="str">
        <f t="shared" si="1827"/>
        <v/>
      </c>
      <c r="BU457" s="55" t="str">
        <f t="shared" si="1827"/>
        <v/>
      </c>
      <c r="BV457" s="55" t="str">
        <f t="shared" si="1827"/>
        <v/>
      </c>
      <c r="BW457" s="55" t="str">
        <f t="shared" si="1827"/>
        <v/>
      </c>
      <c r="BX457" s="55" t="str">
        <f t="shared" si="1827"/>
        <v/>
      </c>
      <c r="BY457" s="55" t="str">
        <f t="shared" si="1827"/>
        <v/>
      </c>
      <c r="BZ457" s="55" t="str">
        <f t="shared" si="1827"/>
        <v/>
      </c>
      <c r="CA457" s="55" t="str">
        <f t="shared" si="1827"/>
        <v/>
      </c>
      <c r="CB457" s="55" t="str">
        <f t="shared" si="1827"/>
        <v/>
      </c>
      <c r="CC457" s="55" t="str">
        <f t="shared" si="1827"/>
        <v/>
      </c>
      <c r="CD457" s="55" t="str">
        <f t="shared" si="1827"/>
        <v/>
      </c>
      <c r="CE457" s="55" t="str">
        <f t="shared" si="1827"/>
        <v/>
      </c>
      <c r="CF457" s="55" t="str">
        <f t="shared" si="1827"/>
        <v/>
      </c>
      <c r="CG457" s="55" t="str">
        <f t="shared" si="1827"/>
        <v/>
      </c>
      <c r="CH457" s="55" t="str">
        <f t="shared" si="1827"/>
        <v/>
      </c>
      <c r="CI457" s="55" t="str">
        <f t="shared" si="1827"/>
        <v/>
      </c>
      <c r="CJ457" s="55" t="str">
        <f t="shared" si="1827"/>
        <v/>
      </c>
      <c r="CK457" s="55" t="str">
        <f t="shared" si="1827"/>
        <v/>
      </c>
      <c r="CL457" s="55" t="str">
        <f t="shared" si="1827"/>
        <v/>
      </c>
      <c r="CM457" s="55" t="str">
        <f t="shared" si="1827"/>
        <v/>
      </c>
      <c r="CN457" s="55" t="str">
        <f t="shared" si="1827"/>
        <v/>
      </c>
      <c r="CO457" s="55" t="str">
        <f t="shared" si="1827"/>
        <v/>
      </c>
      <c r="CP457" s="56" t="str">
        <f>IFERROR(IF($Y$2="DAILY",DATE(B455,1,1)-WEEKDAY(DATE(B455,1,1))+39*7,DATE(CR457,1,1)-WEEKDAY(DATE(CR457,1,1))+39*7),"")</f>
        <v/>
      </c>
      <c r="CQ457" s="3"/>
      <c r="CR457" s="3" t="str">
        <f>B99</f>
        <v/>
      </c>
    </row>
    <row r="458" spans="1:96" ht="21" customHeight="1" x14ac:dyDescent="0.25">
      <c r="A458" s="48"/>
      <c r="B458" s="49"/>
      <c r="C458" s="57">
        <f t="shared" ref="C458" si="1828">IF($Y$2="DAILY",4,"")</f>
        <v>4</v>
      </c>
      <c r="D458" s="54" t="str">
        <f t="shared" si="1822"/>
        <v/>
      </c>
      <c r="E458" s="55" t="str">
        <f t="shared" ref="E458:BP458" si="1829">IFERROR(IF($Y$2="DAILY",D458+1,""),"")</f>
        <v/>
      </c>
      <c r="F458" s="55" t="str">
        <f t="shared" si="1829"/>
        <v/>
      </c>
      <c r="G458" s="55" t="str">
        <f t="shared" si="1829"/>
        <v/>
      </c>
      <c r="H458" s="55" t="str">
        <f t="shared" si="1829"/>
        <v/>
      </c>
      <c r="I458" s="55" t="str">
        <f t="shared" si="1829"/>
        <v/>
      </c>
      <c r="J458" s="55" t="str">
        <f t="shared" si="1829"/>
        <v/>
      </c>
      <c r="K458" s="55" t="str">
        <f t="shared" si="1829"/>
        <v/>
      </c>
      <c r="L458" s="55" t="str">
        <f t="shared" si="1829"/>
        <v/>
      </c>
      <c r="M458" s="55" t="str">
        <f t="shared" si="1829"/>
        <v/>
      </c>
      <c r="N458" s="55" t="str">
        <f t="shared" si="1829"/>
        <v/>
      </c>
      <c r="O458" s="55" t="str">
        <f t="shared" si="1829"/>
        <v/>
      </c>
      <c r="P458" s="55" t="str">
        <f t="shared" si="1829"/>
        <v/>
      </c>
      <c r="Q458" s="55" t="str">
        <f t="shared" si="1829"/>
        <v/>
      </c>
      <c r="R458" s="55" t="str">
        <f t="shared" si="1829"/>
        <v/>
      </c>
      <c r="S458" s="55" t="str">
        <f t="shared" si="1829"/>
        <v/>
      </c>
      <c r="T458" s="55" t="str">
        <f t="shared" si="1829"/>
        <v/>
      </c>
      <c r="U458" s="55" t="str">
        <f t="shared" si="1829"/>
        <v/>
      </c>
      <c r="V458" s="55" t="str">
        <f t="shared" si="1829"/>
        <v/>
      </c>
      <c r="W458" s="55" t="str">
        <f t="shared" si="1829"/>
        <v/>
      </c>
      <c r="X458" s="55" t="str">
        <f t="shared" si="1829"/>
        <v/>
      </c>
      <c r="Y458" s="55" t="str">
        <f t="shared" si="1829"/>
        <v/>
      </c>
      <c r="Z458" s="55" t="str">
        <f t="shared" si="1829"/>
        <v/>
      </c>
      <c r="AA458" s="55" t="str">
        <f t="shared" si="1829"/>
        <v/>
      </c>
      <c r="AB458" s="55" t="str">
        <f t="shared" si="1829"/>
        <v/>
      </c>
      <c r="AC458" s="55" t="str">
        <f t="shared" si="1829"/>
        <v/>
      </c>
      <c r="AD458" s="55" t="str">
        <f t="shared" si="1829"/>
        <v/>
      </c>
      <c r="AE458" s="55" t="str">
        <f t="shared" si="1829"/>
        <v/>
      </c>
      <c r="AF458" s="55" t="str">
        <f t="shared" si="1829"/>
        <v/>
      </c>
      <c r="AG458" s="55" t="str">
        <f t="shared" si="1829"/>
        <v/>
      </c>
      <c r="AH458" s="55" t="str">
        <f t="shared" si="1829"/>
        <v/>
      </c>
      <c r="AI458" s="55" t="str">
        <f t="shared" si="1829"/>
        <v/>
      </c>
      <c r="AJ458" s="55" t="str">
        <f t="shared" si="1829"/>
        <v/>
      </c>
      <c r="AK458" s="55" t="str">
        <f t="shared" si="1829"/>
        <v/>
      </c>
      <c r="AL458" s="55" t="str">
        <f t="shared" si="1829"/>
        <v/>
      </c>
      <c r="AM458" s="55" t="str">
        <f t="shared" si="1829"/>
        <v/>
      </c>
      <c r="AN458" s="55" t="str">
        <f t="shared" si="1829"/>
        <v/>
      </c>
      <c r="AO458" s="55" t="str">
        <f t="shared" si="1829"/>
        <v/>
      </c>
      <c r="AP458" s="55" t="str">
        <f t="shared" si="1829"/>
        <v/>
      </c>
      <c r="AQ458" s="55" t="str">
        <f t="shared" si="1829"/>
        <v/>
      </c>
      <c r="AR458" s="55" t="str">
        <f t="shared" si="1829"/>
        <v/>
      </c>
      <c r="AS458" s="55" t="str">
        <f t="shared" si="1829"/>
        <v/>
      </c>
      <c r="AT458" s="55" t="str">
        <f t="shared" si="1829"/>
        <v/>
      </c>
      <c r="AU458" s="55" t="str">
        <f t="shared" si="1829"/>
        <v/>
      </c>
      <c r="AV458" s="55" t="str">
        <f t="shared" si="1829"/>
        <v/>
      </c>
      <c r="AW458" s="55" t="str">
        <f t="shared" si="1829"/>
        <v/>
      </c>
      <c r="AX458" s="55" t="str">
        <f t="shared" si="1829"/>
        <v/>
      </c>
      <c r="AY458" s="55" t="str">
        <f t="shared" si="1829"/>
        <v/>
      </c>
      <c r="AZ458" s="55" t="str">
        <f t="shared" si="1829"/>
        <v/>
      </c>
      <c r="BA458" s="55" t="str">
        <f t="shared" si="1829"/>
        <v/>
      </c>
      <c r="BB458" s="55" t="str">
        <f t="shared" si="1829"/>
        <v/>
      </c>
      <c r="BC458" s="55" t="str">
        <f t="shared" si="1829"/>
        <v/>
      </c>
      <c r="BD458" s="55" t="str">
        <f t="shared" si="1829"/>
        <v/>
      </c>
      <c r="BE458" s="55" t="str">
        <f t="shared" si="1829"/>
        <v/>
      </c>
      <c r="BF458" s="55" t="str">
        <f t="shared" si="1829"/>
        <v/>
      </c>
      <c r="BG458" s="55" t="str">
        <f t="shared" si="1829"/>
        <v/>
      </c>
      <c r="BH458" s="55" t="str">
        <f t="shared" si="1829"/>
        <v/>
      </c>
      <c r="BI458" s="55" t="str">
        <f t="shared" si="1829"/>
        <v/>
      </c>
      <c r="BJ458" s="55" t="str">
        <f t="shared" si="1829"/>
        <v/>
      </c>
      <c r="BK458" s="55" t="str">
        <f t="shared" si="1829"/>
        <v/>
      </c>
      <c r="BL458" s="55" t="str">
        <f t="shared" si="1829"/>
        <v/>
      </c>
      <c r="BM458" s="55" t="str">
        <f t="shared" si="1829"/>
        <v/>
      </c>
      <c r="BN458" s="55" t="str">
        <f t="shared" si="1829"/>
        <v/>
      </c>
      <c r="BO458" s="55" t="str">
        <f t="shared" si="1829"/>
        <v/>
      </c>
      <c r="BP458" s="55" t="str">
        <f t="shared" si="1829"/>
        <v/>
      </c>
      <c r="BQ458" s="55" t="str">
        <f t="shared" ref="BQ458:CO458" si="1830">IFERROR(IF($Y$2="DAILY",BP458+1,""),"")</f>
        <v/>
      </c>
      <c r="BR458" s="55" t="str">
        <f t="shared" si="1830"/>
        <v/>
      </c>
      <c r="BS458" s="55" t="str">
        <f t="shared" si="1830"/>
        <v/>
      </c>
      <c r="BT458" s="55" t="str">
        <f t="shared" si="1830"/>
        <v/>
      </c>
      <c r="BU458" s="55" t="str">
        <f t="shared" si="1830"/>
        <v/>
      </c>
      <c r="BV458" s="55" t="str">
        <f t="shared" si="1830"/>
        <v/>
      </c>
      <c r="BW458" s="55" t="str">
        <f t="shared" si="1830"/>
        <v/>
      </c>
      <c r="BX458" s="55" t="str">
        <f t="shared" si="1830"/>
        <v/>
      </c>
      <c r="BY458" s="55" t="str">
        <f t="shared" si="1830"/>
        <v/>
      </c>
      <c r="BZ458" s="55" t="str">
        <f t="shared" si="1830"/>
        <v/>
      </c>
      <c r="CA458" s="55" t="str">
        <f t="shared" si="1830"/>
        <v/>
      </c>
      <c r="CB458" s="55" t="str">
        <f t="shared" si="1830"/>
        <v/>
      </c>
      <c r="CC458" s="55" t="str">
        <f t="shared" si="1830"/>
        <v/>
      </c>
      <c r="CD458" s="55" t="str">
        <f t="shared" si="1830"/>
        <v/>
      </c>
      <c r="CE458" s="55" t="str">
        <f t="shared" si="1830"/>
        <v/>
      </c>
      <c r="CF458" s="55" t="str">
        <f t="shared" si="1830"/>
        <v/>
      </c>
      <c r="CG458" s="55" t="str">
        <f t="shared" si="1830"/>
        <v/>
      </c>
      <c r="CH458" s="55" t="str">
        <f t="shared" si="1830"/>
        <v/>
      </c>
      <c r="CI458" s="55" t="str">
        <f t="shared" si="1830"/>
        <v/>
      </c>
      <c r="CJ458" s="55" t="str">
        <f t="shared" si="1830"/>
        <v/>
      </c>
      <c r="CK458" s="55" t="str">
        <f t="shared" si="1830"/>
        <v/>
      </c>
      <c r="CL458" s="55" t="str">
        <f t="shared" si="1830"/>
        <v/>
      </c>
      <c r="CM458" s="55" t="str">
        <f t="shared" si="1830"/>
        <v/>
      </c>
      <c r="CN458" s="55" t="str">
        <f t="shared" si="1830"/>
        <v/>
      </c>
      <c r="CO458" s="55" t="str">
        <f t="shared" si="1830"/>
        <v/>
      </c>
      <c r="CP458" s="56" t="str">
        <f>IFERROR(IF($Y$2="DAILY",DATE(B455,1,1)-WEEKDAY(DATE(B455,1,1))+52*7,DATE(CR458,1,1)-WEEKDAY(DATE(CR458,1,1))+52*7),"")</f>
        <v/>
      </c>
      <c r="CQ458" s="3"/>
      <c r="CR458" s="3" t="str">
        <f>B99</f>
        <v/>
      </c>
    </row>
    <row r="459" spans="1:96" ht="21" customHeight="1" x14ac:dyDescent="0.25">
      <c r="A459" s="48"/>
      <c r="B459" s="49"/>
      <c r="C459" s="58"/>
      <c r="D459" s="54" t="str">
        <f>IFERROR(IF($Y$2="DAILY",IF(AND(MONTH(DATE(B455,2,29))=2,WEEKDAY(DATE(B455,1,1))=7),DATE(B455,12,24),""),""),"")</f>
        <v/>
      </c>
      <c r="E459" s="55" t="str">
        <f>IFERROR(IF($Y$2="DAILY",IF(AND(MONTH(DATE(B455,2,29))=2,WEEKDAY(DATE(B455,1,1))=7),DATE(B455,12,25),""),""),"")</f>
        <v/>
      </c>
      <c r="F459" s="55" t="str">
        <f>IFERROR(IF($Y$2="DAILY",IF(AND(MONTH(DATE(B455,2,29))=2,WEEKDAY(DATE(B455,1,1))=7),DATE(B455,12,26),""),""),"")</f>
        <v/>
      </c>
      <c r="G459" s="55" t="str">
        <f>IFERROR(IF($Y$2="DAILY",IF(AND(MONTH(DATE(B455,2,29))=2,WEEKDAY(DATE(B455,1,1))=7),DATE(B455,12,27),""),""),"")</f>
        <v/>
      </c>
      <c r="H459" s="55" t="str">
        <f>IFERROR(IF($Y$2="DAILY",IF(AND(MONTH(DATE(B455,2,29))=2,WEEKDAY(DATE(B455,1,1))=7),DATE(B455,12,28),""),""),"")</f>
        <v/>
      </c>
      <c r="I459" s="55" t="str">
        <f>IFERROR(IF($Y$2="DAILY",IF(AND(MONTH(DATE(B455,2,29))=2,WEEKDAY(DATE(B455,1,1))=7),DATE(B455,12,29),""),""),"")</f>
        <v/>
      </c>
      <c r="J459" s="55" t="str">
        <f>IFERROR(IF($Y$2="DAILY",IF(AND(MONTH(DATE(B455,2,29))=2,WEEKDAY(DATE(B455,1,1))=7),DATE(B455,12,30),""),""),"")</f>
        <v/>
      </c>
      <c r="K459" s="55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  <c r="BT459" s="62"/>
      <c r="BU459" s="62"/>
      <c r="BV459" s="62"/>
      <c r="BW459" s="62"/>
      <c r="BX459" s="62"/>
      <c r="BY459" s="62"/>
      <c r="BZ459" s="62"/>
      <c r="CA459" s="62"/>
      <c r="CB459" s="62"/>
      <c r="CC459" s="62"/>
      <c r="CD459" s="62"/>
      <c r="CE459" s="62"/>
      <c r="CF459" s="62"/>
      <c r="CG459" s="62"/>
      <c r="CH459" s="62"/>
      <c r="CI459" s="62"/>
      <c r="CJ459" s="62"/>
      <c r="CK459" s="62"/>
      <c r="CL459" s="62"/>
      <c r="CM459" s="62"/>
      <c r="CN459" s="62"/>
      <c r="CO459" s="62"/>
      <c r="CP459" s="56"/>
      <c r="CQ459" s="3"/>
      <c r="CR459" s="3" t="str">
        <f>B99</f>
        <v/>
      </c>
    </row>
    <row r="460" spans="1:96" ht="21" customHeight="1" x14ac:dyDescent="0.25">
      <c r="A460" s="48" t="str">
        <f>IFERROR(IF($Y$2="DAILY","89-90",""),"")</f>
        <v>89-90</v>
      </c>
      <c r="B460" s="49" t="str">
        <f>IFERROR(IF($Y$2="DAILY",$B$10+90,""),"")</f>
        <v/>
      </c>
      <c r="C460" s="57">
        <f t="shared" ref="C460" si="1831">IF($Y$2="DAILY",1,"")</f>
        <v>1</v>
      </c>
      <c r="D460" s="54" t="str">
        <f>IFERROR(IF($Y$2="DAILY",DATE(B460,1,1)-WEEKDAY(DATE(B460,1,1),1)+1,""),"")</f>
        <v/>
      </c>
      <c r="E460" s="55" t="str">
        <f>IFERROR(IF($Y$2="DAILY",DATE(B460,1,1)-WEEKDAY(DATE(B460,1,1),1)+2,""),"")</f>
        <v/>
      </c>
      <c r="F460" s="55" t="str">
        <f>IFERROR(IF($Y$2="DAILY",DATE(B460,1,1)-WEEKDAY(DATE(B460,1,1),1)+3,""),"")</f>
        <v/>
      </c>
      <c r="G460" s="55" t="str">
        <f>IFERROR(IF($Y$2="DAILY",DATE(B460,1,1)-WEEKDAY(DATE(B460,1,1),1)+4,""),"")</f>
        <v/>
      </c>
      <c r="H460" s="55" t="str">
        <f>IFERROR(IF($Y$2="DAILY",DATE(B460,1,1)-WEEKDAY(DATE(B460,1,1),1)+5,""),"")</f>
        <v/>
      </c>
      <c r="I460" s="55" t="str">
        <f>IFERROR(IF($Y$2="DAILY",DATE(B460,1,1)-WEEKDAY(DATE(B460,1,1),1)+6,""),"")</f>
        <v/>
      </c>
      <c r="J460" s="55" t="str">
        <f>IFERROR(IF($Y$2="DAILY",DATE(B460,1,1)-WEEKDAY(DATE(B460,1,1),1)+7,""),"")</f>
        <v/>
      </c>
      <c r="K460" s="55" t="str">
        <f t="shared" ref="K460:BV460" si="1832">IFERROR(IF($Y$2="DAILY",J460+1,""),"")</f>
        <v/>
      </c>
      <c r="L460" s="55" t="str">
        <f t="shared" si="1832"/>
        <v/>
      </c>
      <c r="M460" s="55" t="str">
        <f t="shared" si="1832"/>
        <v/>
      </c>
      <c r="N460" s="55" t="str">
        <f t="shared" si="1832"/>
        <v/>
      </c>
      <c r="O460" s="55" t="str">
        <f t="shared" si="1832"/>
        <v/>
      </c>
      <c r="P460" s="55" t="str">
        <f t="shared" si="1832"/>
        <v/>
      </c>
      <c r="Q460" s="55" t="str">
        <f t="shared" si="1832"/>
        <v/>
      </c>
      <c r="R460" s="55" t="str">
        <f t="shared" si="1832"/>
        <v/>
      </c>
      <c r="S460" s="55" t="str">
        <f t="shared" si="1832"/>
        <v/>
      </c>
      <c r="T460" s="55" t="str">
        <f t="shared" si="1832"/>
        <v/>
      </c>
      <c r="U460" s="55" t="str">
        <f t="shared" si="1832"/>
        <v/>
      </c>
      <c r="V460" s="55" t="str">
        <f t="shared" si="1832"/>
        <v/>
      </c>
      <c r="W460" s="55" t="str">
        <f t="shared" si="1832"/>
        <v/>
      </c>
      <c r="X460" s="55" t="str">
        <f t="shared" si="1832"/>
        <v/>
      </c>
      <c r="Y460" s="55" t="str">
        <f t="shared" si="1832"/>
        <v/>
      </c>
      <c r="Z460" s="55" t="str">
        <f t="shared" si="1832"/>
        <v/>
      </c>
      <c r="AA460" s="55" t="str">
        <f t="shared" si="1832"/>
        <v/>
      </c>
      <c r="AB460" s="55" t="str">
        <f t="shared" si="1832"/>
        <v/>
      </c>
      <c r="AC460" s="55" t="str">
        <f t="shared" si="1832"/>
        <v/>
      </c>
      <c r="AD460" s="55" t="str">
        <f t="shared" si="1832"/>
        <v/>
      </c>
      <c r="AE460" s="55" t="str">
        <f t="shared" si="1832"/>
        <v/>
      </c>
      <c r="AF460" s="55" t="str">
        <f t="shared" si="1832"/>
        <v/>
      </c>
      <c r="AG460" s="55" t="str">
        <f t="shared" si="1832"/>
        <v/>
      </c>
      <c r="AH460" s="55" t="str">
        <f t="shared" si="1832"/>
        <v/>
      </c>
      <c r="AI460" s="55" t="str">
        <f t="shared" si="1832"/>
        <v/>
      </c>
      <c r="AJ460" s="55" t="str">
        <f t="shared" si="1832"/>
        <v/>
      </c>
      <c r="AK460" s="55" t="str">
        <f t="shared" si="1832"/>
        <v/>
      </c>
      <c r="AL460" s="55" t="str">
        <f t="shared" si="1832"/>
        <v/>
      </c>
      <c r="AM460" s="55" t="str">
        <f t="shared" si="1832"/>
        <v/>
      </c>
      <c r="AN460" s="55" t="str">
        <f t="shared" si="1832"/>
        <v/>
      </c>
      <c r="AO460" s="55" t="str">
        <f t="shared" si="1832"/>
        <v/>
      </c>
      <c r="AP460" s="55" t="str">
        <f t="shared" si="1832"/>
        <v/>
      </c>
      <c r="AQ460" s="55" t="str">
        <f t="shared" si="1832"/>
        <v/>
      </c>
      <c r="AR460" s="55" t="str">
        <f t="shared" si="1832"/>
        <v/>
      </c>
      <c r="AS460" s="55" t="str">
        <f t="shared" si="1832"/>
        <v/>
      </c>
      <c r="AT460" s="55" t="str">
        <f t="shared" si="1832"/>
        <v/>
      </c>
      <c r="AU460" s="55" t="str">
        <f t="shared" si="1832"/>
        <v/>
      </c>
      <c r="AV460" s="55" t="str">
        <f t="shared" si="1832"/>
        <v/>
      </c>
      <c r="AW460" s="55" t="str">
        <f t="shared" si="1832"/>
        <v/>
      </c>
      <c r="AX460" s="55" t="str">
        <f t="shared" si="1832"/>
        <v/>
      </c>
      <c r="AY460" s="55" t="str">
        <f t="shared" si="1832"/>
        <v/>
      </c>
      <c r="AZ460" s="55" t="str">
        <f t="shared" si="1832"/>
        <v/>
      </c>
      <c r="BA460" s="55" t="str">
        <f t="shared" si="1832"/>
        <v/>
      </c>
      <c r="BB460" s="55" t="str">
        <f t="shared" si="1832"/>
        <v/>
      </c>
      <c r="BC460" s="55" t="str">
        <f t="shared" si="1832"/>
        <v/>
      </c>
      <c r="BD460" s="55" t="str">
        <f t="shared" si="1832"/>
        <v/>
      </c>
      <c r="BE460" s="55" t="str">
        <f t="shared" si="1832"/>
        <v/>
      </c>
      <c r="BF460" s="55" t="str">
        <f t="shared" si="1832"/>
        <v/>
      </c>
      <c r="BG460" s="55" t="str">
        <f t="shared" si="1832"/>
        <v/>
      </c>
      <c r="BH460" s="55" t="str">
        <f t="shared" si="1832"/>
        <v/>
      </c>
      <c r="BI460" s="55" t="str">
        <f t="shared" si="1832"/>
        <v/>
      </c>
      <c r="BJ460" s="55" t="str">
        <f t="shared" si="1832"/>
        <v/>
      </c>
      <c r="BK460" s="55" t="str">
        <f t="shared" si="1832"/>
        <v/>
      </c>
      <c r="BL460" s="55" t="str">
        <f t="shared" si="1832"/>
        <v/>
      </c>
      <c r="BM460" s="55" t="str">
        <f t="shared" si="1832"/>
        <v/>
      </c>
      <c r="BN460" s="55" t="str">
        <f t="shared" si="1832"/>
        <v/>
      </c>
      <c r="BO460" s="55" t="str">
        <f t="shared" si="1832"/>
        <v/>
      </c>
      <c r="BP460" s="55" t="str">
        <f t="shared" si="1832"/>
        <v/>
      </c>
      <c r="BQ460" s="55" t="str">
        <f t="shared" si="1832"/>
        <v/>
      </c>
      <c r="BR460" s="55" t="str">
        <f t="shared" si="1832"/>
        <v/>
      </c>
      <c r="BS460" s="55" t="str">
        <f t="shared" si="1832"/>
        <v/>
      </c>
      <c r="BT460" s="55" t="str">
        <f t="shared" si="1832"/>
        <v/>
      </c>
      <c r="BU460" s="55" t="str">
        <f t="shared" si="1832"/>
        <v/>
      </c>
      <c r="BV460" s="55" t="str">
        <f t="shared" si="1832"/>
        <v/>
      </c>
      <c r="BW460" s="55" t="str">
        <f t="shared" ref="BW460:CO460" si="1833">IFERROR(IF($Y$2="DAILY",BV460+1,""),"")</f>
        <v/>
      </c>
      <c r="BX460" s="55" t="str">
        <f t="shared" si="1833"/>
        <v/>
      </c>
      <c r="BY460" s="55" t="str">
        <f t="shared" si="1833"/>
        <v/>
      </c>
      <c r="BZ460" s="55" t="str">
        <f t="shared" si="1833"/>
        <v/>
      </c>
      <c r="CA460" s="55" t="str">
        <f t="shared" si="1833"/>
        <v/>
      </c>
      <c r="CB460" s="55" t="str">
        <f t="shared" si="1833"/>
        <v/>
      </c>
      <c r="CC460" s="55" t="str">
        <f t="shared" si="1833"/>
        <v/>
      </c>
      <c r="CD460" s="55" t="str">
        <f t="shared" si="1833"/>
        <v/>
      </c>
      <c r="CE460" s="55" t="str">
        <f t="shared" si="1833"/>
        <v/>
      </c>
      <c r="CF460" s="55" t="str">
        <f t="shared" si="1833"/>
        <v/>
      </c>
      <c r="CG460" s="55" t="str">
        <f t="shared" si="1833"/>
        <v/>
      </c>
      <c r="CH460" s="55" t="str">
        <f t="shared" si="1833"/>
        <v/>
      </c>
      <c r="CI460" s="55" t="str">
        <f t="shared" si="1833"/>
        <v/>
      </c>
      <c r="CJ460" s="55" t="str">
        <f t="shared" si="1833"/>
        <v/>
      </c>
      <c r="CK460" s="55" t="str">
        <f t="shared" si="1833"/>
        <v/>
      </c>
      <c r="CL460" s="55" t="str">
        <f t="shared" si="1833"/>
        <v/>
      </c>
      <c r="CM460" s="55" t="str">
        <f t="shared" si="1833"/>
        <v/>
      </c>
      <c r="CN460" s="55" t="str">
        <f t="shared" si="1833"/>
        <v/>
      </c>
      <c r="CO460" s="55" t="str">
        <f t="shared" si="1833"/>
        <v/>
      </c>
      <c r="CP460" s="56" t="str">
        <f>IFERROR(IF($Y$2="DAILY",DATE(B460,1,1)-WEEKDAY(DATE(B460,1,1))+13*7,DATE(CR460,1,1)-WEEKDAY(DATE(CR460,1,1))+13*7),"")</f>
        <v/>
      </c>
      <c r="CQ460" s="3"/>
      <c r="CR460" s="3" t="str">
        <f>B100</f>
        <v/>
      </c>
    </row>
    <row r="461" spans="1:96" ht="21" customHeight="1" x14ac:dyDescent="0.25">
      <c r="A461" s="48"/>
      <c r="B461" s="61"/>
      <c r="C461" s="57">
        <f t="shared" ref="C461" si="1834">IF($Y$2="DAILY",2,"")</f>
        <v>2</v>
      </c>
      <c r="D461" s="54" t="str">
        <f t="shared" ref="D461:D463" si="1835">IFERROR(IF($Y$2="DAILY",CP460+1,""),"")</f>
        <v/>
      </c>
      <c r="E461" s="55" t="str">
        <f t="shared" ref="E461:BP461" si="1836">IFERROR(IF($Y$2="DAILY",D461+1,""),"")</f>
        <v/>
      </c>
      <c r="F461" s="55" t="str">
        <f t="shared" si="1836"/>
        <v/>
      </c>
      <c r="G461" s="55" t="str">
        <f t="shared" si="1836"/>
        <v/>
      </c>
      <c r="H461" s="55" t="str">
        <f t="shared" si="1836"/>
        <v/>
      </c>
      <c r="I461" s="55" t="str">
        <f t="shared" si="1836"/>
        <v/>
      </c>
      <c r="J461" s="55" t="str">
        <f t="shared" si="1836"/>
        <v/>
      </c>
      <c r="K461" s="55" t="str">
        <f t="shared" si="1836"/>
        <v/>
      </c>
      <c r="L461" s="55" t="str">
        <f t="shared" si="1836"/>
        <v/>
      </c>
      <c r="M461" s="55" t="str">
        <f t="shared" si="1836"/>
        <v/>
      </c>
      <c r="N461" s="55" t="str">
        <f t="shared" si="1836"/>
        <v/>
      </c>
      <c r="O461" s="55" t="str">
        <f t="shared" si="1836"/>
        <v/>
      </c>
      <c r="P461" s="55" t="str">
        <f t="shared" si="1836"/>
        <v/>
      </c>
      <c r="Q461" s="55" t="str">
        <f t="shared" si="1836"/>
        <v/>
      </c>
      <c r="R461" s="55" t="str">
        <f t="shared" si="1836"/>
        <v/>
      </c>
      <c r="S461" s="55" t="str">
        <f t="shared" si="1836"/>
        <v/>
      </c>
      <c r="T461" s="55" t="str">
        <f t="shared" si="1836"/>
        <v/>
      </c>
      <c r="U461" s="55" t="str">
        <f t="shared" si="1836"/>
        <v/>
      </c>
      <c r="V461" s="55" t="str">
        <f t="shared" si="1836"/>
        <v/>
      </c>
      <c r="W461" s="55" t="str">
        <f t="shared" si="1836"/>
        <v/>
      </c>
      <c r="X461" s="55" t="str">
        <f t="shared" si="1836"/>
        <v/>
      </c>
      <c r="Y461" s="55" t="str">
        <f t="shared" si="1836"/>
        <v/>
      </c>
      <c r="Z461" s="55" t="str">
        <f t="shared" si="1836"/>
        <v/>
      </c>
      <c r="AA461" s="55" t="str">
        <f t="shared" si="1836"/>
        <v/>
      </c>
      <c r="AB461" s="55" t="str">
        <f t="shared" si="1836"/>
        <v/>
      </c>
      <c r="AC461" s="55" t="str">
        <f t="shared" si="1836"/>
        <v/>
      </c>
      <c r="AD461" s="55" t="str">
        <f t="shared" si="1836"/>
        <v/>
      </c>
      <c r="AE461" s="55" t="str">
        <f t="shared" si="1836"/>
        <v/>
      </c>
      <c r="AF461" s="55" t="str">
        <f t="shared" si="1836"/>
        <v/>
      </c>
      <c r="AG461" s="55" t="str">
        <f t="shared" si="1836"/>
        <v/>
      </c>
      <c r="AH461" s="55" t="str">
        <f t="shared" si="1836"/>
        <v/>
      </c>
      <c r="AI461" s="55" t="str">
        <f t="shared" si="1836"/>
        <v/>
      </c>
      <c r="AJ461" s="55" t="str">
        <f t="shared" si="1836"/>
        <v/>
      </c>
      <c r="AK461" s="55" t="str">
        <f t="shared" si="1836"/>
        <v/>
      </c>
      <c r="AL461" s="55" t="str">
        <f t="shared" si="1836"/>
        <v/>
      </c>
      <c r="AM461" s="55" t="str">
        <f t="shared" si="1836"/>
        <v/>
      </c>
      <c r="AN461" s="55" t="str">
        <f t="shared" si="1836"/>
        <v/>
      </c>
      <c r="AO461" s="55" t="str">
        <f t="shared" si="1836"/>
        <v/>
      </c>
      <c r="AP461" s="55" t="str">
        <f t="shared" si="1836"/>
        <v/>
      </c>
      <c r="AQ461" s="55" t="str">
        <f t="shared" si="1836"/>
        <v/>
      </c>
      <c r="AR461" s="55" t="str">
        <f t="shared" si="1836"/>
        <v/>
      </c>
      <c r="AS461" s="55" t="str">
        <f t="shared" si="1836"/>
        <v/>
      </c>
      <c r="AT461" s="55" t="str">
        <f t="shared" si="1836"/>
        <v/>
      </c>
      <c r="AU461" s="55" t="str">
        <f t="shared" si="1836"/>
        <v/>
      </c>
      <c r="AV461" s="55" t="str">
        <f t="shared" si="1836"/>
        <v/>
      </c>
      <c r="AW461" s="55" t="str">
        <f t="shared" si="1836"/>
        <v/>
      </c>
      <c r="AX461" s="55" t="str">
        <f t="shared" si="1836"/>
        <v/>
      </c>
      <c r="AY461" s="55" t="str">
        <f t="shared" si="1836"/>
        <v/>
      </c>
      <c r="AZ461" s="55" t="str">
        <f t="shared" si="1836"/>
        <v/>
      </c>
      <c r="BA461" s="55" t="str">
        <f t="shared" si="1836"/>
        <v/>
      </c>
      <c r="BB461" s="55" t="str">
        <f t="shared" si="1836"/>
        <v/>
      </c>
      <c r="BC461" s="55" t="str">
        <f t="shared" si="1836"/>
        <v/>
      </c>
      <c r="BD461" s="55" t="str">
        <f t="shared" si="1836"/>
        <v/>
      </c>
      <c r="BE461" s="55" t="str">
        <f t="shared" si="1836"/>
        <v/>
      </c>
      <c r="BF461" s="55" t="str">
        <f t="shared" si="1836"/>
        <v/>
      </c>
      <c r="BG461" s="55" t="str">
        <f t="shared" si="1836"/>
        <v/>
      </c>
      <c r="BH461" s="55" t="str">
        <f t="shared" si="1836"/>
        <v/>
      </c>
      <c r="BI461" s="55" t="str">
        <f t="shared" si="1836"/>
        <v/>
      </c>
      <c r="BJ461" s="55" t="str">
        <f t="shared" si="1836"/>
        <v/>
      </c>
      <c r="BK461" s="55" t="str">
        <f t="shared" si="1836"/>
        <v/>
      </c>
      <c r="BL461" s="55" t="str">
        <f t="shared" si="1836"/>
        <v/>
      </c>
      <c r="BM461" s="55" t="str">
        <f t="shared" si="1836"/>
        <v/>
      </c>
      <c r="BN461" s="55" t="str">
        <f t="shared" si="1836"/>
        <v/>
      </c>
      <c r="BO461" s="55" t="str">
        <f t="shared" si="1836"/>
        <v/>
      </c>
      <c r="BP461" s="55" t="str">
        <f t="shared" si="1836"/>
        <v/>
      </c>
      <c r="BQ461" s="55" t="str">
        <f t="shared" ref="BQ461:CO461" si="1837">IFERROR(IF($Y$2="DAILY",BP461+1,""),"")</f>
        <v/>
      </c>
      <c r="BR461" s="55" t="str">
        <f t="shared" si="1837"/>
        <v/>
      </c>
      <c r="BS461" s="55" t="str">
        <f t="shared" si="1837"/>
        <v/>
      </c>
      <c r="BT461" s="55" t="str">
        <f t="shared" si="1837"/>
        <v/>
      </c>
      <c r="BU461" s="55" t="str">
        <f t="shared" si="1837"/>
        <v/>
      </c>
      <c r="BV461" s="55" t="str">
        <f t="shared" si="1837"/>
        <v/>
      </c>
      <c r="BW461" s="55" t="str">
        <f t="shared" si="1837"/>
        <v/>
      </c>
      <c r="BX461" s="55" t="str">
        <f t="shared" si="1837"/>
        <v/>
      </c>
      <c r="BY461" s="55" t="str">
        <f t="shared" si="1837"/>
        <v/>
      </c>
      <c r="BZ461" s="55" t="str">
        <f t="shared" si="1837"/>
        <v/>
      </c>
      <c r="CA461" s="55" t="str">
        <f t="shared" si="1837"/>
        <v/>
      </c>
      <c r="CB461" s="55" t="str">
        <f t="shared" si="1837"/>
        <v/>
      </c>
      <c r="CC461" s="55" t="str">
        <f t="shared" si="1837"/>
        <v/>
      </c>
      <c r="CD461" s="55" t="str">
        <f t="shared" si="1837"/>
        <v/>
      </c>
      <c r="CE461" s="55" t="str">
        <f t="shared" si="1837"/>
        <v/>
      </c>
      <c r="CF461" s="55" t="str">
        <f t="shared" si="1837"/>
        <v/>
      </c>
      <c r="CG461" s="55" t="str">
        <f t="shared" si="1837"/>
        <v/>
      </c>
      <c r="CH461" s="55" t="str">
        <f t="shared" si="1837"/>
        <v/>
      </c>
      <c r="CI461" s="55" t="str">
        <f t="shared" si="1837"/>
        <v/>
      </c>
      <c r="CJ461" s="55" t="str">
        <f t="shared" si="1837"/>
        <v/>
      </c>
      <c r="CK461" s="55" t="str">
        <f t="shared" si="1837"/>
        <v/>
      </c>
      <c r="CL461" s="55" t="str">
        <f t="shared" si="1837"/>
        <v/>
      </c>
      <c r="CM461" s="55" t="str">
        <f t="shared" si="1837"/>
        <v/>
      </c>
      <c r="CN461" s="55" t="str">
        <f t="shared" si="1837"/>
        <v/>
      </c>
      <c r="CO461" s="55" t="str">
        <f t="shared" si="1837"/>
        <v/>
      </c>
      <c r="CP461" s="56" t="str">
        <f>IFERROR(IF($Y$2="DAILY",DATE(B460,1,1)-WEEKDAY(DATE(B460,1,1))+26*7,DATE(CR461,1,1)-WEEKDAY(DATE(CR461,1,1))+26*7),"")</f>
        <v/>
      </c>
      <c r="CQ461" s="3"/>
      <c r="CR461" s="3" t="str">
        <f>B100</f>
        <v/>
      </c>
    </row>
    <row r="462" spans="1:96" ht="21" customHeight="1" x14ac:dyDescent="0.25">
      <c r="A462" s="48"/>
      <c r="B462" s="49"/>
      <c r="C462" s="57">
        <f t="shared" ref="C462" si="1838">IF($Y$2="DAILY",3,"")</f>
        <v>3</v>
      </c>
      <c r="D462" s="54" t="str">
        <f t="shared" si="1835"/>
        <v/>
      </c>
      <c r="E462" s="55" t="str">
        <f t="shared" ref="E462:BP462" si="1839">IFERROR(IF($Y$2="DAILY",D462+1,""),"")</f>
        <v/>
      </c>
      <c r="F462" s="55" t="str">
        <f t="shared" si="1839"/>
        <v/>
      </c>
      <c r="G462" s="55" t="str">
        <f t="shared" si="1839"/>
        <v/>
      </c>
      <c r="H462" s="55" t="str">
        <f t="shared" si="1839"/>
        <v/>
      </c>
      <c r="I462" s="55" t="str">
        <f t="shared" si="1839"/>
        <v/>
      </c>
      <c r="J462" s="55" t="str">
        <f t="shared" si="1839"/>
        <v/>
      </c>
      <c r="K462" s="55" t="str">
        <f t="shared" si="1839"/>
        <v/>
      </c>
      <c r="L462" s="55" t="str">
        <f t="shared" si="1839"/>
        <v/>
      </c>
      <c r="M462" s="55" t="str">
        <f t="shared" si="1839"/>
        <v/>
      </c>
      <c r="N462" s="55" t="str">
        <f t="shared" si="1839"/>
        <v/>
      </c>
      <c r="O462" s="55" t="str">
        <f t="shared" si="1839"/>
        <v/>
      </c>
      <c r="P462" s="55" t="str">
        <f t="shared" si="1839"/>
        <v/>
      </c>
      <c r="Q462" s="55" t="str">
        <f t="shared" si="1839"/>
        <v/>
      </c>
      <c r="R462" s="55" t="str">
        <f t="shared" si="1839"/>
        <v/>
      </c>
      <c r="S462" s="55" t="str">
        <f t="shared" si="1839"/>
        <v/>
      </c>
      <c r="T462" s="55" t="str">
        <f t="shared" si="1839"/>
        <v/>
      </c>
      <c r="U462" s="55" t="str">
        <f t="shared" si="1839"/>
        <v/>
      </c>
      <c r="V462" s="55" t="str">
        <f t="shared" si="1839"/>
        <v/>
      </c>
      <c r="W462" s="55" t="str">
        <f t="shared" si="1839"/>
        <v/>
      </c>
      <c r="X462" s="55" t="str">
        <f t="shared" si="1839"/>
        <v/>
      </c>
      <c r="Y462" s="55" t="str">
        <f t="shared" si="1839"/>
        <v/>
      </c>
      <c r="Z462" s="55" t="str">
        <f t="shared" si="1839"/>
        <v/>
      </c>
      <c r="AA462" s="55" t="str">
        <f t="shared" si="1839"/>
        <v/>
      </c>
      <c r="AB462" s="55" t="str">
        <f t="shared" si="1839"/>
        <v/>
      </c>
      <c r="AC462" s="55" t="str">
        <f t="shared" si="1839"/>
        <v/>
      </c>
      <c r="AD462" s="55" t="str">
        <f t="shared" si="1839"/>
        <v/>
      </c>
      <c r="AE462" s="55" t="str">
        <f t="shared" si="1839"/>
        <v/>
      </c>
      <c r="AF462" s="55" t="str">
        <f t="shared" si="1839"/>
        <v/>
      </c>
      <c r="AG462" s="55" t="str">
        <f t="shared" si="1839"/>
        <v/>
      </c>
      <c r="AH462" s="55" t="str">
        <f t="shared" si="1839"/>
        <v/>
      </c>
      <c r="AI462" s="55" t="str">
        <f t="shared" si="1839"/>
        <v/>
      </c>
      <c r="AJ462" s="55" t="str">
        <f t="shared" si="1839"/>
        <v/>
      </c>
      <c r="AK462" s="55" t="str">
        <f t="shared" si="1839"/>
        <v/>
      </c>
      <c r="AL462" s="55" t="str">
        <f t="shared" si="1839"/>
        <v/>
      </c>
      <c r="AM462" s="55" t="str">
        <f t="shared" si="1839"/>
        <v/>
      </c>
      <c r="AN462" s="55" t="str">
        <f t="shared" si="1839"/>
        <v/>
      </c>
      <c r="AO462" s="55" t="str">
        <f t="shared" si="1839"/>
        <v/>
      </c>
      <c r="AP462" s="55" t="str">
        <f t="shared" si="1839"/>
        <v/>
      </c>
      <c r="AQ462" s="55" t="str">
        <f t="shared" si="1839"/>
        <v/>
      </c>
      <c r="AR462" s="55" t="str">
        <f t="shared" si="1839"/>
        <v/>
      </c>
      <c r="AS462" s="55" t="str">
        <f t="shared" si="1839"/>
        <v/>
      </c>
      <c r="AT462" s="55" t="str">
        <f t="shared" si="1839"/>
        <v/>
      </c>
      <c r="AU462" s="55" t="str">
        <f t="shared" si="1839"/>
        <v/>
      </c>
      <c r="AV462" s="55" t="str">
        <f t="shared" si="1839"/>
        <v/>
      </c>
      <c r="AW462" s="55" t="str">
        <f t="shared" si="1839"/>
        <v/>
      </c>
      <c r="AX462" s="55" t="str">
        <f t="shared" si="1839"/>
        <v/>
      </c>
      <c r="AY462" s="55" t="str">
        <f t="shared" si="1839"/>
        <v/>
      </c>
      <c r="AZ462" s="55" t="str">
        <f t="shared" si="1839"/>
        <v/>
      </c>
      <c r="BA462" s="55" t="str">
        <f t="shared" si="1839"/>
        <v/>
      </c>
      <c r="BB462" s="55" t="str">
        <f t="shared" si="1839"/>
        <v/>
      </c>
      <c r="BC462" s="55" t="str">
        <f t="shared" si="1839"/>
        <v/>
      </c>
      <c r="BD462" s="55" t="str">
        <f t="shared" si="1839"/>
        <v/>
      </c>
      <c r="BE462" s="55" t="str">
        <f t="shared" si="1839"/>
        <v/>
      </c>
      <c r="BF462" s="55" t="str">
        <f t="shared" si="1839"/>
        <v/>
      </c>
      <c r="BG462" s="55" t="str">
        <f t="shared" si="1839"/>
        <v/>
      </c>
      <c r="BH462" s="55" t="str">
        <f t="shared" si="1839"/>
        <v/>
      </c>
      <c r="BI462" s="55" t="str">
        <f t="shared" si="1839"/>
        <v/>
      </c>
      <c r="BJ462" s="55" t="str">
        <f t="shared" si="1839"/>
        <v/>
      </c>
      <c r="BK462" s="55" t="str">
        <f t="shared" si="1839"/>
        <v/>
      </c>
      <c r="BL462" s="55" t="str">
        <f t="shared" si="1839"/>
        <v/>
      </c>
      <c r="BM462" s="55" t="str">
        <f t="shared" si="1839"/>
        <v/>
      </c>
      <c r="BN462" s="55" t="str">
        <f t="shared" si="1839"/>
        <v/>
      </c>
      <c r="BO462" s="55" t="str">
        <f t="shared" si="1839"/>
        <v/>
      </c>
      <c r="BP462" s="55" t="str">
        <f t="shared" si="1839"/>
        <v/>
      </c>
      <c r="BQ462" s="55" t="str">
        <f t="shared" ref="BQ462:CO462" si="1840">IFERROR(IF($Y$2="DAILY",BP462+1,""),"")</f>
        <v/>
      </c>
      <c r="BR462" s="55" t="str">
        <f t="shared" si="1840"/>
        <v/>
      </c>
      <c r="BS462" s="55" t="str">
        <f t="shared" si="1840"/>
        <v/>
      </c>
      <c r="BT462" s="55" t="str">
        <f t="shared" si="1840"/>
        <v/>
      </c>
      <c r="BU462" s="55" t="str">
        <f t="shared" si="1840"/>
        <v/>
      </c>
      <c r="BV462" s="55" t="str">
        <f t="shared" si="1840"/>
        <v/>
      </c>
      <c r="BW462" s="55" t="str">
        <f t="shared" si="1840"/>
        <v/>
      </c>
      <c r="BX462" s="55" t="str">
        <f t="shared" si="1840"/>
        <v/>
      </c>
      <c r="BY462" s="55" t="str">
        <f t="shared" si="1840"/>
        <v/>
      </c>
      <c r="BZ462" s="55" t="str">
        <f t="shared" si="1840"/>
        <v/>
      </c>
      <c r="CA462" s="55" t="str">
        <f t="shared" si="1840"/>
        <v/>
      </c>
      <c r="CB462" s="55" t="str">
        <f t="shared" si="1840"/>
        <v/>
      </c>
      <c r="CC462" s="55" t="str">
        <f t="shared" si="1840"/>
        <v/>
      </c>
      <c r="CD462" s="55" t="str">
        <f t="shared" si="1840"/>
        <v/>
      </c>
      <c r="CE462" s="55" t="str">
        <f t="shared" si="1840"/>
        <v/>
      </c>
      <c r="CF462" s="55" t="str">
        <f t="shared" si="1840"/>
        <v/>
      </c>
      <c r="CG462" s="55" t="str">
        <f t="shared" si="1840"/>
        <v/>
      </c>
      <c r="CH462" s="55" t="str">
        <f t="shared" si="1840"/>
        <v/>
      </c>
      <c r="CI462" s="55" t="str">
        <f t="shared" si="1840"/>
        <v/>
      </c>
      <c r="CJ462" s="55" t="str">
        <f t="shared" si="1840"/>
        <v/>
      </c>
      <c r="CK462" s="55" t="str">
        <f t="shared" si="1840"/>
        <v/>
      </c>
      <c r="CL462" s="55" t="str">
        <f t="shared" si="1840"/>
        <v/>
      </c>
      <c r="CM462" s="55" t="str">
        <f t="shared" si="1840"/>
        <v/>
      </c>
      <c r="CN462" s="55" t="str">
        <f t="shared" si="1840"/>
        <v/>
      </c>
      <c r="CO462" s="55" t="str">
        <f t="shared" si="1840"/>
        <v/>
      </c>
      <c r="CP462" s="56" t="str">
        <f>IFERROR(IF($Y$2="DAILY",DATE(B460,1,1)-WEEKDAY(DATE(B460,1,1))+39*7,DATE(CR462,1,1)-WEEKDAY(DATE(CR462,1,1))+39*7),"")</f>
        <v/>
      </c>
      <c r="CQ462" s="3"/>
      <c r="CR462" s="3" t="str">
        <f>B100</f>
        <v/>
      </c>
    </row>
    <row r="463" spans="1:96" ht="21" customHeight="1" x14ac:dyDescent="0.25">
      <c r="A463" s="48"/>
      <c r="B463" s="49"/>
      <c r="C463" s="57">
        <f t="shared" ref="C463" si="1841">IF($Y$2="DAILY",4,"")</f>
        <v>4</v>
      </c>
      <c r="D463" s="54" t="str">
        <f t="shared" si="1835"/>
        <v/>
      </c>
      <c r="E463" s="55" t="str">
        <f t="shared" ref="E463:BP463" si="1842">IFERROR(IF($Y$2="DAILY",D463+1,""),"")</f>
        <v/>
      </c>
      <c r="F463" s="55" t="str">
        <f t="shared" si="1842"/>
        <v/>
      </c>
      <c r="G463" s="55" t="str">
        <f t="shared" si="1842"/>
        <v/>
      </c>
      <c r="H463" s="55" t="str">
        <f t="shared" si="1842"/>
        <v/>
      </c>
      <c r="I463" s="55" t="str">
        <f t="shared" si="1842"/>
        <v/>
      </c>
      <c r="J463" s="55" t="str">
        <f t="shared" si="1842"/>
        <v/>
      </c>
      <c r="K463" s="55" t="str">
        <f t="shared" si="1842"/>
        <v/>
      </c>
      <c r="L463" s="55" t="str">
        <f t="shared" si="1842"/>
        <v/>
      </c>
      <c r="M463" s="55" t="str">
        <f t="shared" si="1842"/>
        <v/>
      </c>
      <c r="N463" s="55" t="str">
        <f t="shared" si="1842"/>
        <v/>
      </c>
      <c r="O463" s="55" t="str">
        <f t="shared" si="1842"/>
        <v/>
      </c>
      <c r="P463" s="55" t="str">
        <f t="shared" si="1842"/>
        <v/>
      </c>
      <c r="Q463" s="55" t="str">
        <f t="shared" si="1842"/>
        <v/>
      </c>
      <c r="R463" s="55" t="str">
        <f t="shared" si="1842"/>
        <v/>
      </c>
      <c r="S463" s="55" t="str">
        <f t="shared" si="1842"/>
        <v/>
      </c>
      <c r="T463" s="55" t="str">
        <f t="shared" si="1842"/>
        <v/>
      </c>
      <c r="U463" s="55" t="str">
        <f t="shared" si="1842"/>
        <v/>
      </c>
      <c r="V463" s="55" t="str">
        <f t="shared" si="1842"/>
        <v/>
      </c>
      <c r="W463" s="55" t="str">
        <f t="shared" si="1842"/>
        <v/>
      </c>
      <c r="X463" s="55" t="str">
        <f t="shared" si="1842"/>
        <v/>
      </c>
      <c r="Y463" s="55" t="str">
        <f t="shared" si="1842"/>
        <v/>
      </c>
      <c r="Z463" s="55" t="str">
        <f t="shared" si="1842"/>
        <v/>
      </c>
      <c r="AA463" s="55" t="str">
        <f t="shared" si="1842"/>
        <v/>
      </c>
      <c r="AB463" s="55" t="str">
        <f t="shared" si="1842"/>
        <v/>
      </c>
      <c r="AC463" s="55" t="str">
        <f t="shared" si="1842"/>
        <v/>
      </c>
      <c r="AD463" s="55" t="str">
        <f t="shared" si="1842"/>
        <v/>
      </c>
      <c r="AE463" s="55" t="str">
        <f t="shared" si="1842"/>
        <v/>
      </c>
      <c r="AF463" s="55" t="str">
        <f t="shared" si="1842"/>
        <v/>
      </c>
      <c r="AG463" s="55" t="str">
        <f t="shared" si="1842"/>
        <v/>
      </c>
      <c r="AH463" s="55" t="str">
        <f t="shared" si="1842"/>
        <v/>
      </c>
      <c r="AI463" s="55" t="str">
        <f t="shared" si="1842"/>
        <v/>
      </c>
      <c r="AJ463" s="55" t="str">
        <f t="shared" si="1842"/>
        <v/>
      </c>
      <c r="AK463" s="55" t="str">
        <f t="shared" si="1842"/>
        <v/>
      </c>
      <c r="AL463" s="55" t="str">
        <f t="shared" si="1842"/>
        <v/>
      </c>
      <c r="AM463" s="55" t="str">
        <f t="shared" si="1842"/>
        <v/>
      </c>
      <c r="AN463" s="55" t="str">
        <f t="shared" si="1842"/>
        <v/>
      </c>
      <c r="AO463" s="55" t="str">
        <f t="shared" si="1842"/>
        <v/>
      </c>
      <c r="AP463" s="55" t="str">
        <f t="shared" si="1842"/>
        <v/>
      </c>
      <c r="AQ463" s="55" t="str">
        <f t="shared" si="1842"/>
        <v/>
      </c>
      <c r="AR463" s="55" t="str">
        <f t="shared" si="1842"/>
        <v/>
      </c>
      <c r="AS463" s="55" t="str">
        <f t="shared" si="1842"/>
        <v/>
      </c>
      <c r="AT463" s="55" t="str">
        <f t="shared" si="1842"/>
        <v/>
      </c>
      <c r="AU463" s="55" t="str">
        <f t="shared" si="1842"/>
        <v/>
      </c>
      <c r="AV463" s="55" t="str">
        <f t="shared" si="1842"/>
        <v/>
      </c>
      <c r="AW463" s="55" t="str">
        <f t="shared" si="1842"/>
        <v/>
      </c>
      <c r="AX463" s="55" t="str">
        <f t="shared" si="1842"/>
        <v/>
      </c>
      <c r="AY463" s="55" t="str">
        <f t="shared" si="1842"/>
        <v/>
      </c>
      <c r="AZ463" s="55" t="str">
        <f t="shared" si="1842"/>
        <v/>
      </c>
      <c r="BA463" s="55" t="str">
        <f t="shared" si="1842"/>
        <v/>
      </c>
      <c r="BB463" s="55" t="str">
        <f t="shared" si="1842"/>
        <v/>
      </c>
      <c r="BC463" s="55" t="str">
        <f t="shared" si="1842"/>
        <v/>
      </c>
      <c r="BD463" s="55" t="str">
        <f t="shared" si="1842"/>
        <v/>
      </c>
      <c r="BE463" s="55" t="str">
        <f t="shared" si="1842"/>
        <v/>
      </c>
      <c r="BF463" s="55" t="str">
        <f t="shared" si="1842"/>
        <v/>
      </c>
      <c r="BG463" s="55" t="str">
        <f t="shared" si="1842"/>
        <v/>
      </c>
      <c r="BH463" s="55" t="str">
        <f t="shared" si="1842"/>
        <v/>
      </c>
      <c r="BI463" s="55" t="str">
        <f t="shared" si="1842"/>
        <v/>
      </c>
      <c r="BJ463" s="55" t="str">
        <f t="shared" si="1842"/>
        <v/>
      </c>
      <c r="BK463" s="55" t="str">
        <f t="shared" si="1842"/>
        <v/>
      </c>
      <c r="BL463" s="55" t="str">
        <f t="shared" si="1842"/>
        <v/>
      </c>
      <c r="BM463" s="55" t="str">
        <f t="shared" si="1842"/>
        <v/>
      </c>
      <c r="BN463" s="55" t="str">
        <f t="shared" si="1842"/>
        <v/>
      </c>
      <c r="BO463" s="55" t="str">
        <f t="shared" si="1842"/>
        <v/>
      </c>
      <c r="BP463" s="55" t="str">
        <f t="shared" si="1842"/>
        <v/>
      </c>
      <c r="BQ463" s="55" t="str">
        <f t="shared" ref="BQ463:CO463" si="1843">IFERROR(IF($Y$2="DAILY",BP463+1,""),"")</f>
        <v/>
      </c>
      <c r="BR463" s="55" t="str">
        <f t="shared" si="1843"/>
        <v/>
      </c>
      <c r="BS463" s="55" t="str">
        <f t="shared" si="1843"/>
        <v/>
      </c>
      <c r="BT463" s="55" t="str">
        <f t="shared" si="1843"/>
        <v/>
      </c>
      <c r="BU463" s="55" t="str">
        <f t="shared" si="1843"/>
        <v/>
      </c>
      <c r="BV463" s="55" t="str">
        <f t="shared" si="1843"/>
        <v/>
      </c>
      <c r="BW463" s="55" t="str">
        <f t="shared" si="1843"/>
        <v/>
      </c>
      <c r="BX463" s="55" t="str">
        <f t="shared" si="1843"/>
        <v/>
      </c>
      <c r="BY463" s="55" t="str">
        <f t="shared" si="1843"/>
        <v/>
      </c>
      <c r="BZ463" s="55" t="str">
        <f t="shared" si="1843"/>
        <v/>
      </c>
      <c r="CA463" s="55" t="str">
        <f t="shared" si="1843"/>
        <v/>
      </c>
      <c r="CB463" s="55" t="str">
        <f t="shared" si="1843"/>
        <v/>
      </c>
      <c r="CC463" s="55" t="str">
        <f t="shared" si="1843"/>
        <v/>
      </c>
      <c r="CD463" s="55" t="str">
        <f t="shared" si="1843"/>
        <v/>
      </c>
      <c r="CE463" s="55" t="str">
        <f t="shared" si="1843"/>
        <v/>
      </c>
      <c r="CF463" s="55" t="str">
        <f t="shared" si="1843"/>
        <v/>
      </c>
      <c r="CG463" s="55" t="str">
        <f t="shared" si="1843"/>
        <v/>
      </c>
      <c r="CH463" s="55" t="str">
        <f t="shared" si="1843"/>
        <v/>
      </c>
      <c r="CI463" s="55" t="str">
        <f t="shared" si="1843"/>
        <v/>
      </c>
      <c r="CJ463" s="55" t="str">
        <f t="shared" si="1843"/>
        <v/>
      </c>
      <c r="CK463" s="55" t="str">
        <f t="shared" si="1843"/>
        <v/>
      </c>
      <c r="CL463" s="55" t="str">
        <f t="shared" si="1843"/>
        <v/>
      </c>
      <c r="CM463" s="55" t="str">
        <f t="shared" si="1843"/>
        <v/>
      </c>
      <c r="CN463" s="55" t="str">
        <f t="shared" si="1843"/>
        <v/>
      </c>
      <c r="CO463" s="55" t="str">
        <f t="shared" si="1843"/>
        <v/>
      </c>
      <c r="CP463" s="56" t="str">
        <f>IFERROR(IF($Y$2="DAILY",DATE(B460,1,1)-WEEKDAY(DATE(B460,1,1))+52*7,DATE(CR463,1,1)-WEEKDAY(DATE(CR463,1,1))+52*7),"")</f>
        <v/>
      </c>
      <c r="CQ463" s="3"/>
      <c r="CR463" s="3" t="str">
        <f>B100</f>
        <v/>
      </c>
    </row>
    <row r="464" spans="1:96" ht="21" customHeight="1" x14ac:dyDescent="0.25">
      <c r="A464" s="48"/>
      <c r="B464" s="49"/>
      <c r="C464" s="58"/>
      <c r="D464" s="54" t="str">
        <f>IFERROR(IF($Y$2="DAILY",IF(AND(MONTH(DATE(B460,2,29))=2,WEEKDAY(DATE(B460,1,1))=7),DATE(B460,12,24),""),""),"")</f>
        <v/>
      </c>
      <c r="E464" s="55" t="str">
        <f>IFERROR(IF($Y$2="DAILY",IF(AND(MONTH(DATE(B460,2,29))=2,WEEKDAY(DATE(B460,1,1))=7),DATE(B460,12,25),""),""),"")</f>
        <v/>
      </c>
      <c r="F464" s="55" t="str">
        <f>IFERROR(IF($Y$2="DAILY",IF(AND(MONTH(DATE(B460,2,29))=2,WEEKDAY(DATE(B460,1,1))=7),DATE(B460,12,26),""),""),"")</f>
        <v/>
      </c>
      <c r="G464" s="55" t="str">
        <f>IFERROR(IF($Y$2="DAILY",IF(AND(MONTH(DATE(B460,2,29))=2,WEEKDAY(DATE(B460,1,1))=7),DATE(B460,12,27),""),""),"")</f>
        <v/>
      </c>
      <c r="H464" s="55" t="str">
        <f>IFERROR(IF($Y$2="DAILY",IF(AND(MONTH(DATE(B460,2,29))=2,WEEKDAY(DATE(B460,1,1))=7),DATE(B460,12,28),""),""),"")</f>
        <v/>
      </c>
      <c r="I464" s="55" t="str">
        <f>IFERROR(IF($Y$2="DAILY",IF(AND(MONTH(DATE(B460,2,29))=2,WEEKDAY(DATE(B460,1,1))=7),DATE(B460,12,29),""),""),"")</f>
        <v/>
      </c>
      <c r="J464" s="55" t="str">
        <f>IFERROR(IF($Y$2="DAILY",IF(AND(MONTH(DATE(B460,2,29))=2,WEEKDAY(DATE(B460,1,1))=7),DATE(B460,12,30),""),""),"")</f>
        <v/>
      </c>
      <c r="K464" s="55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  <c r="BN464" s="62"/>
      <c r="BO464" s="62"/>
      <c r="BP464" s="62"/>
      <c r="BQ464" s="62"/>
      <c r="BR464" s="62"/>
      <c r="BS464" s="62"/>
      <c r="BT464" s="62"/>
      <c r="BU464" s="62"/>
      <c r="BV464" s="62"/>
      <c r="BW464" s="62"/>
      <c r="BX464" s="62"/>
      <c r="BY464" s="62"/>
      <c r="BZ464" s="62"/>
      <c r="CA464" s="62"/>
      <c r="CB464" s="62"/>
      <c r="CC464" s="62"/>
      <c r="CD464" s="62"/>
      <c r="CE464" s="62"/>
      <c r="CF464" s="62"/>
      <c r="CG464" s="62"/>
      <c r="CH464" s="62"/>
      <c r="CI464" s="62"/>
      <c r="CJ464" s="62"/>
      <c r="CK464" s="62"/>
      <c r="CL464" s="62"/>
      <c r="CM464" s="62"/>
      <c r="CN464" s="62"/>
      <c r="CO464" s="62"/>
      <c r="CP464" s="56"/>
      <c r="CQ464" s="3"/>
      <c r="CR464" s="3" t="str">
        <f>B100</f>
        <v/>
      </c>
    </row>
    <row r="465" spans="1:96" ht="21" customHeight="1" x14ac:dyDescent="0.25">
      <c r="A465" s="48" t="str">
        <f>IFERROR(IF($Y$2="DAILY","90-91",""),"")</f>
        <v>90-91</v>
      </c>
      <c r="B465" s="49" t="str">
        <f>IFERROR(IF($Y$2="DAILY",$B$10+91,""),"")</f>
        <v/>
      </c>
      <c r="C465" s="57">
        <f t="shared" ref="C465" si="1844">IF($Y$2="DAILY",1,"")</f>
        <v>1</v>
      </c>
      <c r="D465" s="54" t="str">
        <f>IFERROR(IF($Y$2="DAILY",DATE(B465,1,1)-WEEKDAY(DATE(B465,1,1),1)+1,""),"")</f>
        <v/>
      </c>
      <c r="E465" s="55" t="str">
        <f>IFERROR(IF($Y$2="DAILY",DATE(B465,1,1)-WEEKDAY(DATE(B465,1,1),1)+2,""),"")</f>
        <v/>
      </c>
      <c r="F465" s="55" t="str">
        <f>IFERROR(IF($Y$2="DAILY",DATE(B465,1,1)-WEEKDAY(DATE(B465,1,1),1)+3,""),"")</f>
        <v/>
      </c>
      <c r="G465" s="55" t="str">
        <f>IFERROR(IF($Y$2="DAILY",DATE(B465,1,1)-WEEKDAY(DATE(B465,1,1),1)+4,""),"")</f>
        <v/>
      </c>
      <c r="H465" s="55" t="str">
        <f>IFERROR(IF($Y$2="DAILY",DATE(B465,1,1)-WEEKDAY(DATE(B465,1,1),1)+5,""),"")</f>
        <v/>
      </c>
      <c r="I465" s="55" t="str">
        <f>IFERROR(IF($Y$2="DAILY",DATE(B465,1,1)-WEEKDAY(DATE(B465,1,1),1)+6,""),"")</f>
        <v/>
      </c>
      <c r="J465" s="55" t="str">
        <f>IFERROR(IF($Y$2="DAILY",DATE(B465,1,1)-WEEKDAY(DATE(B465,1,1),1)+7,""),"")</f>
        <v/>
      </c>
      <c r="K465" s="55" t="str">
        <f t="shared" ref="K465:BV465" si="1845">IFERROR(IF($Y$2="DAILY",J465+1,""),"")</f>
        <v/>
      </c>
      <c r="L465" s="55" t="str">
        <f t="shared" si="1845"/>
        <v/>
      </c>
      <c r="M465" s="55" t="str">
        <f t="shared" si="1845"/>
        <v/>
      </c>
      <c r="N465" s="55" t="str">
        <f t="shared" si="1845"/>
        <v/>
      </c>
      <c r="O465" s="55" t="str">
        <f t="shared" si="1845"/>
        <v/>
      </c>
      <c r="P465" s="55" t="str">
        <f t="shared" si="1845"/>
        <v/>
      </c>
      <c r="Q465" s="55" t="str">
        <f t="shared" si="1845"/>
        <v/>
      </c>
      <c r="R465" s="55" t="str">
        <f t="shared" si="1845"/>
        <v/>
      </c>
      <c r="S465" s="55" t="str">
        <f t="shared" si="1845"/>
        <v/>
      </c>
      <c r="T465" s="55" t="str">
        <f t="shared" si="1845"/>
        <v/>
      </c>
      <c r="U465" s="55" t="str">
        <f t="shared" si="1845"/>
        <v/>
      </c>
      <c r="V465" s="55" t="str">
        <f t="shared" si="1845"/>
        <v/>
      </c>
      <c r="W465" s="55" t="str">
        <f t="shared" si="1845"/>
        <v/>
      </c>
      <c r="X465" s="55" t="str">
        <f t="shared" si="1845"/>
        <v/>
      </c>
      <c r="Y465" s="55" t="str">
        <f t="shared" si="1845"/>
        <v/>
      </c>
      <c r="Z465" s="55" t="str">
        <f t="shared" si="1845"/>
        <v/>
      </c>
      <c r="AA465" s="55" t="str">
        <f t="shared" si="1845"/>
        <v/>
      </c>
      <c r="AB465" s="55" t="str">
        <f t="shared" si="1845"/>
        <v/>
      </c>
      <c r="AC465" s="55" t="str">
        <f t="shared" si="1845"/>
        <v/>
      </c>
      <c r="AD465" s="55" t="str">
        <f t="shared" si="1845"/>
        <v/>
      </c>
      <c r="AE465" s="55" t="str">
        <f t="shared" si="1845"/>
        <v/>
      </c>
      <c r="AF465" s="55" t="str">
        <f t="shared" si="1845"/>
        <v/>
      </c>
      <c r="AG465" s="55" t="str">
        <f t="shared" si="1845"/>
        <v/>
      </c>
      <c r="AH465" s="55" t="str">
        <f t="shared" si="1845"/>
        <v/>
      </c>
      <c r="AI465" s="55" t="str">
        <f t="shared" si="1845"/>
        <v/>
      </c>
      <c r="AJ465" s="55" t="str">
        <f t="shared" si="1845"/>
        <v/>
      </c>
      <c r="AK465" s="55" t="str">
        <f t="shared" si="1845"/>
        <v/>
      </c>
      <c r="AL465" s="55" t="str">
        <f t="shared" si="1845"/>
        <v/>
      </c>
      <c r="AM465" s="55" t="str">
        <f t="shared" si="1845"/>
        <v/>
      </c>
      <c r="AN465" s="55" t="str">
        <f t="shared" si="1845"/>
        <v/>
      </c>
      <c r="AO465" s="55" t="str">
        <f t="shared" si="1845"/>
        <v/>
      </c>
      <c r="AP465" s="55" t="str">
        <f t="shared" si="1845"/>
        <v/>
      </c>
      <c r="AQ465" s="55" t="str">
        <f t="shared" si="1845"/>
        <v/>
      </c>
      <c r="AR465" s="55" t="str">
        <f t="shared" si="1845"/>
        <v/>
      </c>
      <c r="AS465" s="55" t="str">
        <f t="shared" si="1845"/>
        <v/>
      </c>
      <c r="AT465" s="55" t="str">
        <f t="shared" si="1845"/>
        <v/>
      </c>
      <c r="AU465" s="55" t="str">
        <f t="shared" si="1845"/>
        <v/>
      </c>
      <c r="AV465" s="55" t="str">
        <f t="shared" si="1845"/>
        <v/>
      </c>
      <c r="AW465" s="55" t="str">
        <f t="shared" si="1845"/>
        <v/>
      </c>
      <c r="AX465" s="55" t="str">
        <f t="shared" si="1845"/>
        <v/>
      </c>
      <c r="AY465" s="55" t="str">
        <f t="shared" si="1845"/>
        <v/>
      </c>
      <c r="AZ465" s="55" t="str">
        <f t="shared" si="1845"/>
        <v/>
      </c>
      <c r="BA465" s="55" t="str">
        <f t="shared" si="1845"/>
        <v/>
      </c>
      <c r="BB465" s="55" t="str">
        <f t="shared" si="1845"/>
        <v/>
      </c>
      <c r="BC465" s="55" t="str">
        <f t="shared" si="1845"/>
        <v/>
      </c>
      <c r="BD465" s="55" t="str">
        <f t="shared" si="1845"/>
        <v/>
      </c>
      <c r="BE465" s="55" t="str">
        <f t="shared" si="1845"/>
        <v/>
      </c>
      <c r="BF465" s="55" t="str">
        <f t="shared" si="1845"/>
        <v/>
      </c>
      <c r="BG465" s="55" t="str">
        <f t="shared" si="1845"/>
        <v/>
      </c>
      <c r="BH465" s="55" t="str">
        <f t="shared" si="1845"/>
        <v/>
      </c>
      <c r="BI465" s="55" t="str">
        <f t="shared" si="1845"/>
        <v/>
      </c>
      <c r="BJ465" s="55" t="str">
        <f t="shared" si="1845"/>
        <v/>
      </c>
      <c r="BK465" s="55" t="str">
        <f t="shared" si="1845"/>
        <v/>
      </c>
      <c r="BL465" s="55" t="str">
        <f t="shared" si="1845"/>
        <v/>
      </c>
      <c r="BM465" s="55" t="str">
        <f t="shared" si="1845"/>
        <v/>
      </c>
      <c r="BN465" s="55" t="str">
        <f t="shared" si="1845"/>
        <v/>
      </c>
      <c r="BO465" s="55" t="str">
        <f t="shared" si="1845"/>
        <v/>
      </c>
      <c r="BP465" s="55" t="str">
        <f t="shared" si="1845"/>
        <v/>
      </c>
      <c r="BQ465" s="55" t="str">
        <f t="shared" si="1845"/>
        <v/>
      </c>
      <c r="BR465" s="55" t="str">
        <f t="shared" si="1845"/>
        <v/>
      </c>
      <c r="BS465" s="55" t="str">
        <f t="shared" si="1845"/>
        <v/>
      </c>
      <c r="BT465" s="55" t="str">
        <f t="shared" si="1845"/>
        <v/>
      </c>
      <c r="BU465" s="55" t="str">
        <f t="shared" si="1845"/>
        <v/>
      </c>
      <c r="BV465" s="55" t="str">
        <f t="shared" si="1845"/>
        <v/>
      </c>
      <c r="BW465" s="55" t="str">
        <f t="shared" ref="BW465:CO465" si="1846">IFERROR(IF($Y$2="DAILY",BV465+1,""),"")</f>
        <v/>
      </c>
      <c r="BX465" s="55" t="str">
        <f t="shared" si="1846"/>
        <v/>
      </c>
      <c r="BY465" s="55" t="str">
        <f t="shared" si="1846"/>
        <v/>
      </c>
      <c r="BZ465" s="55" t="str">
        <f t="shared" si="1846"/>
        <v/>
      </c>
      <c r="CA465" s="55" t="str">
        <f t="shared" si="1846"/>
        <v/>
      </c>
      <c r="CB465" s="55" t="str">
        <f t="shared" si="1846"/>
        <v/>
      </c>
      <c r="CC465" s="55" t="str">
        <f t="shared" si="1846"/>
        <v/>
      </c>
      <c r="CD465" s="55" t="str">
        <f t="shared" si="1846"/>
        <v/>
      </c>
      <c r="CE465" s="55" t="str">
        <f t="shared" si="1846"/>
        <v/>
      </c>
      <c r="CF465" s="55" t="str">
        <f t="shared" si="1846"/>
        <v/>
      </c>
      <c r="CG465" s="55" t="str">
        <f t="shared" si="1846"/>
        <v/>
      </c>
      <c r="CH465" s="55" t="str">
        <f t="shared" si="1846"/>
        <v/>
      </c>
      <c r="CI465" s="55" t="str">
        <f t="shared" si="1846"/>
        <v/>
      </c>
      <c r="CJ465" s="55" t="str">
        <f t="shared" si="1846"/>
        <v/>
      </c>
      <c r="CK465" s="55" t="str">
        <f t="shared" si="1846"/>
        <v/>
      </c>
      <c r="CL465" s="55" t="str">
        <f t="shared" si="1846"/>
        <v/>
      </c>
      <c r="CM465" s="55" t="str">
        <f t="shared" si="1846"/>
        <v/>
      </c>
      <c r="CN465" s="55" t="str">
        <f t="shared" si="1846"/>
        <v/>
      </c>
      <c r="CO465" s="55" t="str">
        <f t="shared" si="1846"/>
        <v/>
      </c>
      <c r="CP465" s="56" t="str">
        <f>IFERROR(IF($Y$2="DAILY",DATE(B465,1,1)-WEEKDAY(DATE(B465,1,1))+13*7,DATE(CR465,1,1)-WEEKDAY(DATE(CR465,1,1))+13*7),"")</f>
        <v/>
      </c>
      <c r="CQ465" s="3"/>
      <c r="CR465" s="3" t="str">
        <f>B101</f>
        <v/>
      </c>
    </row>
    <row r="466" spans="1:96" ht="21" customHeight="1" x14ac:dyDescent="0.25">
      <c r="A466" s="48"/>
      <c r="B466" s="61"/>
      <c r="C466" s="57">
        <f t="shared" ref="C466" si="1847">IF($Y$2="DAILY",2,"")</f>
        <v>2</v>
      </c>
      <c r="D466" s="54" t="str">
        <f t="shared" ref="D466:D468" si="1848">IFERROR(IF($Y$2="DAILY",CP465+1,""),"")</f>
        <v/>
      </c>
      <c r="E466" s="55" t="str">
        <f t="shared" ref="E466:BP466" si="1849">IFERROR(IF($Y$2="DAILY",D466+1,""),"")</f>
        <v/>
      </c>
      <c r="F466" s="55" t="str">
        <f t="shared" si="1849"/>
        <v/>
      </c>
      <c r="G466" s="55" t="str">
        <f t="shared" si="1849"/>
        <v/>
      </c>
      <c r="H466" s="55" t="str">
        <f t="shared" si="1849"/>
        <v/>
      </c>
      <c r="I466" s="55" t="str">
        <f t="shared" si="1849"/>
        <v/>
      </c>
      <c r="J466" s="55" t="str">
        <f t="shared" si="1849"/>
        <v/>
      </c>
      <c r="K466" s="55" t="str">
        <f t="shared" si="1849"/>
        <v/>
      </c>
      <c r="L466" s="55" t="str">
        <f t="shared" si="1849"/>
        <v/>
      </c>
      <c r="M466" s="55" t="str">
        <f t="shared" si="1849"/>
        <v/>
      </c>
      <c r="N466" s="55" t="str">
        <f t="shared" si="1849"/>
        <v/>
      </c>
      <c r="O466" s="55" t="str">
        <f t="shared" si="1849"/>
        <v/>
      </c>
      <c r="P466" s="55" t="str">
        <f t="shared" si="1849"/>
        <v/>
      </c>
      <c r="Q466" s="55" t="str">
        <f t="shared" si="1849"/>
        <v/>
      </c>
      <c r="R466" s="55" t="str">
        <f t="shared" si="1849"/>
        <v/>
      </c>
      <c r="S466" s="55" t="str">
        <f t="shared" si="1849"/>
        <v/>
      </c>
      <c r="T466" s="55" t="str">
        <f t="shared" si="1849"/>
        <v/>
      </c>
      <c r="U466" s="55" t="str">
        <f t="shared" si="1849"/>
        <v/>
      </c>
      <c r="V466" s="55" t="str">
        <f t="shared" si="1849"/>
        <v/>
      </c>
      <c r="W466" s="55" t="str">
        <f t="shared" si="1849"/>
        <v/>
      </c>
      <c r="X466" s="55" t="str">
        <f t="shared" si="1849"/>
        <v/>
      </c>
      <c r="Y466" s="55" t="str">
        <f t="shared" si="1849"/>
        <v/>
      </c>
      <c r="Z466" s="55" t="str">
        <f t="shared" si="1849"/>
        <v/>
      </c>
      <c r="AA466" s="55" t="str">
        <f t="shared" si="1849"/>
        <v/>
      </c>
      <c r="AB466" s="55" t="str">
        <f t="shared" si="1849"/>
        <v/>
      </c>
      <c r="AC466" s="55" t="str">
        <f t="shared" si="1849"/>
        <v/>
      </c>
      <c r="AD466" s="55" t="str">
        <f t="shared" si="1849"/>
        <v/>
      </c>
      <c r="AE466" s="55" t="str">
        <f t="shared" si="1849"/>
        <v/>
      </c>
      <c r="AF466" s="55" t="str">
        <f t="shared" si="1849"/>
        <v/>
      </c>
      <c r="AG466" s="55" t="str">
        <f t="shared" si="1849"/>
        <v/>
      </c>
      <c r="AH466" s="55" t="str">
        <f t="shared" si="1849"/>
        <v/>
      </c>
      <c r="AI466" s="55" t="str">
        <f t="shared" si="1849"/>
        <v/>
      </c>
      <c r="AJ466" s="55" t="str">
        <f t="shared" si="1849"/>
        <v/>
      </c>
      <c r="AK466" s="55" t="str">
        <f t="shared" si="1849"/>
        <v/>
      </c>
      <c r="AL466" s="55" t="str">
        <f t="shared" si="1849"/>
        <v/>
      </c>
      <c r="AM466" s="55" t="str">
        <f t="shared" si="1849"/>
        <v/>
      </c>
      <c r="AN466" s="55" t="str">
        <f t="shared" si="1849"/>
        <v/>
      </c>
      <c r="AO466" s="55" t="str">
        <f t="shared" si="1849"/>
        <v/>
      </c>
      <c r="AP466" s="55" t="str">
        <f t="shared" si="1849"/>
        <v/>
      </c>
      <c r="AQ466" s="55" t="str">
        <f t="shared" si="1849"/>
        <v/>
      </c>
      <c r="AR466" s="55" t="str">
        <f t="shared" si="1849"/>
        <v/>
      </c>
      <c r="AS466" s="55" t="str">
        <f t="shared" si="1849"/>
        <v/>
      </c>
      <c r="AT466" s="55" t="str">
        <f t="shared" si="1849"/>
        <v/>
      </c>
      <c r="AU466" s="55" t="str">
        <f t="shared" si="1849"/>
        <v/>
      </c>
      <c r="AV466" s="55" t="str">
        <f t="shared" si="1849"/>
        <v/>
      </c>
      <c r="AW466" s="55" t="str">
        <f t="shared" si="1849"/>
        <v/>
      </c>
      <c r="AX466" s="55" t="str">
        <f t="shared" si="1849"/>
        <v/>
      </c>
      <c r="AY466" s="55" t="str">
        <f t="shared" si="1849"/>
        <v/>
      </c>
      <c r="AZ466" s="55" t="str">
        <f t="shared" si="1849"/>
        <v/>
      </c>
      <c r="BA466" s="55" t="str">
        <f t="shared" si="1849"/>
        <v/>
      </c>
      <c r="BB466" s="55" t="str">
        <f t="shared" si="1849"/>
        <v/>
      </c>
      <c r="BC466" s="55" t="str">
        <f t="shared" si="1849"/>
        <v/>
      </c>
      <c r="BD466" s="55" t="str">
        <f t="shared" si="1849"/>
        <v/>
      </c>
      <c r="BE466" s="55" t="str">
        <f t="shared" si="1849"/>
        <v/>
      </c>
      <c r="BF466" s="55" t="str">
        <f t="shared" si="1849"/>
        <v/>
      </c>
      <c r="BG466" s="55" t="str">
        <f t="shared" si="1849"/>
        <v/>
      </c>
      <c r="BH466" s="55" t="str">
        <f t="shared" si="1849"/>
        <v/>
      </c>
      <c r="BI466" s="55" t="str">
        <f t="shared" si="1849"/>
        <v/>
      </c>
      <c r="BJ466" s="55" t="str">
        <f t="shared" si="1849"/>
        <v/>
      </c>
      <c r="BK466" s="55" t="str">
        <f t="shared" si="1849"/>
        <v/>
      </c>
      <c r="BL466" s="55" t="str">
        <f t="shared" si="1849"/>
        <v/>
      </c>
      <c r="BM466" s="55" t="str">
        <f t="shared" si="1849"/>
        <v/>
      </c>
      <c r="BN466" s="55" t="str">
        <f t="shared" si="1849"/>
        <v/>
      </c>
      <c r="BO466" s="55" t="str">
        <f t="shared" si="1849"/>
        <v/>
      </c>
      <c r="BP466" s="55" t="str">
        <f t="shared" si="1849"/>
        <v/>
      </c>
      <c r="BQ466" s="55" t="str">
        <f t="shared" ref="BQ466:CO466" si="1850">IFERROR(IF($Y$2="DAILY",BP466+1,""),"")</f>
        <v/>
      </c>
      <c r="BR466" s="55" t="str">
        <f t="shared" si="1850"/>
        <v/>
      </c>
      <c r="BS466" s="55" t="str">
        <f t="shared" si="1850"/>
        <v/>
      </c>
      <c r="BT466" s="55" t="str">
        <f t="shared" si="1850"/>
        <v/>
      </c>
      <c r="BU466" s="55" t="str">
        <f t="shared" si="1850"/>
        <v/>
      </c>
      <c r="BV466" s="55" t="str">
        <f t="shared" si="1850"/>
        <v/>
      </c>
      <c r="BW466" s="55" t="str">
        <f t="shared" si="1850"/>
        <v/>
      </c>
      <c r="BX466" s="55" t="str">
        <f t="shared" si="1850"/>
        <v/>
      </c>
      <c r="BY466" s="55" t="str">
        <f t="shared" si="1850"/>
        <v/>
      </c>
      <c r="BZ466" s="55" t="str">
        <f t="shared" si="1850"/>
        <v/>
      </c>
      <c r="CA466" s="55" t="str">
        <f t="shared" si="1850"/>
        <v/>
      </c>
      <c r="CB466" s="55" t="str">
        <f t="shared" si="1850"/>
        <v/>
      </c>
      <c r="CC466" s="55" t="str">
        <f t="shared" si="1850"/>
        <v/>
      </c>
      <c r="CD466" s="55" t="str">
        <f t="shared" si="1850"/>
        <v/>
      </c>
      <c r="CE466" s="55" t="str">
        <f t="shared" si="1850"/>
        <v/>
      </c>
      <c r="CF466" s="55" t="str">
        <f t="shared" si="1850"/>
        <v/>
      </c>
      <c r="CG466" s="55" t="str">
        <f t="shared" si="1850"/>
        <v/>
      </c>
      <c r="CH466" s="55" t="str">
        <f t="shared" si="1850"/>
        <v/>
      </c>
      <c r="CI466" s="55" t="str">
        <f t="shared" si="1850"/>
        <v/>
      </c>
      <c r="CJ466" s="55" t="str">
        <f t="shared" si="1850"/>
        <v/>
      </c>
      <c r="CK466" s="55" t="str">
        <f t="shared" si="1850"/>
        <v/>
      </c>
      <c r="CL466" s="55" t="str">
        <f t="shared" si="1850"/>
        <v/>
      </c>
      <c r="CM466" s="55" t="str">
        <f t="shared" si="1850"/>
        <v/>
      </c>
      <c r="CN466" s="55" t="str">
        <f t="shared" si="1850"/>
        <v/>
      </c>
      <c r="CO466" s="55" t="str">
        <f t="shared" si="1850"/>
        <v/>
      </c>
      <c r="CP466" s="56" t="str">
        <f>IFERROR(IF($Y$2="DAILY",DATE(B465,1,1)-WEEKDAY(DATE(B465,1,1))+26*7,DATE(CR466,1,1)-WEEKDAY(DATE(CR466,1,1))+26*7),"")</f>
        <v/>
      </c>
      <c r="CQ466" s="3"/>
      <c r="CR466" s="3" t="str">
        <f>B101</f>
        <v/>
      </c>
    </row>
    <row r="467" spans="1:96" ht="21" customHeight="1" x14ac:dyDescent="0.25">
      <c r="A467" s="48"/>
      <c r="B467" s="49"/>
      <c r="C467" s="57">
        <f t="shared" ref="C467" si="1851">IF($Y$2="DAILY",3,"")</f>
        <v>3</v>
      </c>
      <c r="D467" s="54" t="str">
        <f t="shared" si="1848"/>
        <v/>
      </c>
      <c r="E467" s="55" t="str">
        <f t="shared" ref="E467:BP467" si="1852">IFERROR(IF($Y$2="DAILY",D467+1,""),"")</f>
        <v/>
      </c>
      <c r="F467" s="55" t="str">
        <f t="shared" si="1852"/>
        <v/>
      </c>
      <c r="G467" s="55" t="str">
        <f t="shared" si="1852"/>
        <v/>
      </c>
      <c r="H467" s="55" t="str">
        <f t="shared" si="1852"/>
        <v/>
      </c>
      <c r="I467" s="55" t="str">
        <f t="shared" si="1852"/>
        <v/>
      </c>
      <c r="J467" s="55" t="str">
        <f t="shared" si="1852"/>
        <v/>
      </c>
      <c r="K467" s="55" t="str">
        <f t="shared" si="1852"/>
        <v/>
      </c>
      <c r="L467" s="55" t="str">
        <f t="shared" si="1852"/>
        <v/>
      </c>
      <c r="M467" s="55" t="str">
        <f t="shared" si="1852"/>
        <v/>
      </c>
      <c r="N467" s="55" t="str">
        <f t="shared" si="1852"/>
        <v/>
      </c>
      <c r="O467" s="55" t="str">
        <f t="shared" si="1852"/>
        <v/>
      </c>
      <c r="P467" s="55" t="str">
        <f t="shared" si="1852"/>
        <v/>
      </c>
      <c r="Q467" s="55" t="str">
        <f t="shared" si="1852"/>
        <v/>
      </c>
      <c r="R467" s="55" t="str">
        <f t="shared" si="1852"/>
        <v/>
      </c>
      <c r="S467" s="55" t="str">
        <f t="shared" si="1852"/>
        <v/>
      </c>
      <c r="T467" s="55" t="str">
        <f t="shared" si="1852"/>
        <v/>
      </c>
      <c r="U467" s="55" t="str">
        <f t="shared" si="1852"/>
        <v/>
      </c>
      <c r="V467" s="55" t="str">
        <f t="shared" si="1852"/>
        <v/>
      </c>
      <c r="W467" s="55" t="str">
        <f t="shared" si="1852"/>
        <v/>
      </c>
      <c r="X467" s="55" t="str">
        <f t="shared" si="1852"/>
        <v/>
      </c>
      <c r="Y467" s="55" t="str">
        <f t="shared" si="1852"/>
        <v/>
      </c>
      <c r="Z467" s="55" t="str">
        <f t="shared" si="1852"/>
        <v/>
      </c>
      <c r="AA467" s="55" t="str">
        <f t="shared" si="1852"/>
        <v/>
      </c>
      <c r="AB467" s="55" t="str">
        <f t="shared" si="1852"/>
        <v/>
      </c>
      <c r="AC467" s="55" t="str">
        <f t="shared" si="1852"/>
        <v/>
      </c>
      <c r="AD467" s="55" t="str">
        <f t="shared" si="1852"/>
        <v/>
      </c>
      <c r="AE467" s="55" t="str">
        <f t="shared" si="1852"/>
        <v/>
      </c>
      <c r="AF467" s="55" t="str">
        <f t="shared" si="1852"/>
        <v/>
      </c>
      <c r="AG467" s="55" t="str">
        <f t="shared" si="1852"/>
        <v/>
      </c>
      <c r="AH467" s="55" t="str">
        <f t="shared" si="1852"/>
        <v/>
      </c>
      <c r="AI467" s="55" t="str">
        <f t="shared" si="1852"/>
        <v/>
      </c>
      <c r="AJ467" s="55" t="str">
        <f t="shared" si="1852"/>
        <v/>
      </c>
      <c r="AK467" s="55" t="str">
        <f t="shared" si="1852"/>
        <v/>
      </c>
      <c r="AL467" s="55" t="str">
        <f t="shared" si="1852"/>
        <v/>
      </c>
      <c r="AM467" s="55" t="str">
        <f t="shared" si="1852"/>
        <v/>
      </c>
      <c r="AN467" s="55" t="str">
        <f t="shared" si="1852"/>
        <v/>
      </c>
      <c r="AO467" s="55" t="str">
        <f t="shared" si="1852"/>
        <v/>
      </c>
      <c r="AP467" s="55" t="str">
        <f t="shared" si="1852"/>
        <v/>
      </c>
      <c r="AQ467" s="55" t="str">
        <f t="shared" si="1852"/>
        <v/>
      </c>
      <c r="AR467" s="55" t="str">
        <f t="shared" si="1852"/>
        <v/>
      </c>
      <c r="AS467" s="55" t="str">
        <f t="shared" si="1852"/>
        <v/>
      </c>
      <c r="AT467" s="55" t="str">
        <f t="shared" si="1852"/>
        <v/>
      </c>
      <c r="AU467" s="55" t="str">
        <f t="shared" si="1852"/>
        <v/>
      </c>
      <c r="AV467" s="55" t="str">
        <f t="shared" si="1852"/>
        <v/>
      </c>
      <c r="AW467" s="55" t="str">
        <f t="shared" si="1852"/>
        <v/>
      </c>
      <c r="AX467" s="55" t="str">
        <f t="shared" si="1852"/>
        <v/>
      </c>
      <c r="AY467" s="55" t="str">
        <f t="shared" si="1852"/>
        <v/>
      </c>
      <c r="AZ467" s="55" t="str">
        <f t="shared" si="1852"/>
        <v/>
      </c>
      <c r="BA467" s="55" t="str">
        <f t="shared" si="1852"/>
        <v/>
      </c>
      <c r="BB467" s="55" t="str">
        <f t="shared" si="1852"/>
        <v/>
      </c>
      <c r="BC467" s="55" t="str">
        <f t="shared" si="1852"/>
        <v/>
      </c>
      <c r="BD467" s="55" t="str">
        <f t="shared" si="1852"/>
        <v/>
      </c>
      <c r="BE467" s="55" t="str">
        <f t="shared" si="1852"/>
        <v/>
      </c>
      <c r="BF467" s="55" t="str">
        <f t="shared" si="1852"/>
        <v/>
      </c>
      <c r="BG467" s="55" t="str">
        <f t="shared" si="1852"/>
        <v/>
      </c>
      <c r="BH467" s="55" t="str">
        <f t="shared" si="1852"/>
        <v/>
      </c>
      <c r="BI467" s="55" t="str">
        <f t="shared" si="1852"/>
        <v/>
      </c>
      <c r="BJ467" s="55" t="str">
        <f t="shared" si="1852"/>
        <v/>
      </c>
      <c r="BK467" s="55" t="str">
        <f t="shared" si="1852"/>
        <v/>
      </c>
      <c r="BL467" s="55" t="str">
        <f t="shared" si="1852"/>
        <v/>
      </c>
      <c r="BM467" s="55" t="str">
        <f t="shared" si="1852"/>
        <v/>
      </c>
      <c r="BN467" s="55" t="str">
        <f t="shared" si="1852"/>
        <v/>
      </c>
      <c r="BO467" s="55" t="str">
        <f t="shared" si="1852"/>
        <v/>
      </c>
      <c r="BP467" s="55" t="str">
        <f t="shared" si="1852"/>
        <v/>
      </c>
      <c r="BQ467" s="55" t="str">
        <f t="shared" ref="BQ467:CO467" si="1853">IFERROR(IF($Y$2="DAILY",BP467+1,""),"")</f>
        <v/>
      </c>
      <c r="BR467" s="55" t="str">
        <f t="shared" si="1853"/>
        <v/>
      </c>
      <c r="BS467" s="55" t="str">
        <f t="shared" si="1853"/>
        <v/>
      </c>
      <c r="BT467" s="55" t="str">
        <f t="shared" si="1853"/>
        <v/>
      </c>
      <c r="BU467" s="55" t="str">
        <f t="shared" si="1853"/>
        <v/>
      </c>
      <c r="BV467" s="55" t="str">
        <f t="shared" si="1853"/>
        <v/>
      </c>
      <c r="BW467" s="55" t="str">
        <f t="shared" si="1853"/>
        <v/>
      </c>
      <c r="BX467" s="55" t="str">
        <f t="shared" si="1853"/>
        <v/>
      </c>
      <c r="BY467" s="55" t="str">
        <f t="shared" si="1853"/>
        <v/>
      </c>
      <c r="BZ467" s="55" t="str">
        <f t="shared" si="1853"/>
        <v/>
      </c>
      <c r="CA467" s="55" t="str">
        <f t="shared" si="1853"/>
        <v/>
      </c>
      <c r="CB467" s="55" t="str">
        <f t="shared" si="1853"/>
        <v/>
      </c>
      <c r="CC467" s="55" t="str">
        <f t="shared" si="1853"/>
        <v/>
      </c>
      <c r="CD467" s="55" t="str">
        <f t="shared" si="1853"/>
        <v/>
      </c>
      <c r="CE467" s="55" t="str">
        <f t="shared" si="1853"/>
        <v/>
      </c>
      <c r="CF467" s="55" t="str">
        <f t="shared" si="1853"/>
        <v/>
      </c>
      <c r="CG467" s="55" t="str">
        <f t="shared" si="1853"/>
        <v/>
      </c>
      <c r="CH467" s="55" t="str">
        <f t="shared" si="1853"/>
        <v/>
      </c>
      <c r="CI467" s="55" t="str">
        <f t="shared" si="1853"/>
        <v/>
      </c>
      <c r="CJ467" s="55" t="str">
        <f t="shared" si="1853"/>
        <v/>
      </c>
      <c r="CK467" s="55" t="str">
        <f t="shared" si="1853"/>
        <v/>
      </c>
      <c r="CL467" s="55" t="str">
        <f t="shared" si="1853"/>
        <v/>
      </c>
      <c r="CM467" s="55" t="str">
        <f t="shared" si="1853"/>
        <v/>
      </c>
      <c r="CN467" s="55" t="str">
        <f t="shared" si="1853"/>
        <v/>
      </c>
      <c r="CO467" s="55" t="str">
        <f t="shared" si="1853"/>
        <v/>
      </c>
      <c r="CP467" s="56" t="str">
        <f>IFERROR(IF($Y$2="DAILY",DATE(B465,1,1)-WEEKDAY(DATE(B465,1,1))+39*7,DATE(CR467,1,1)-WEEKDAY(DATE(CR467,1,1))+39*7),"")</f>
        <v/>
      </c>
      <c r="CQ467" s="3"/>
      <c r="CR467" s="3" t="str">
        <f>B101</f>
        <v/>
      </c>
    </row>
    <row r="468" spans="1:96" ht="21" customHeight="1" x14ac:dyDescent="0.25">
      <c r="A468" s="48"/>
      <c r="B468" s="49"/>
      <c r="C468" s="57">
        <f t="shared" ref="C468" si="1854">IF($Y$2="DAILY",4,"")</f>
        <v>4</v>
      </c>
      <c r="D468" s="54" t="str">
        <f t="shared" si="1848"/>
        <v/>
      </c>
      <c r="E468" s="55" t="str">
        <f t="shared" ref="E468:BP468" si="1855">IFERROR(IF($Y$2="DAILY",D468+1,""),"")</f>
        <v/>
      </c>
      <c r="F468" s="55" t="str">
        <f t="shared" si="1855"/>
        <v/>
      </c>
      <c r="G468" s="55" t="str">
        <f t="shared" si="1855"/>
        <v/>
      </c>
      <c r="H468" s="55" t="str">
        <f t="shared" si="1855"/>
        <v/>
      </c>
      <c r="I468" s="55" t="str">
        <f t="shared" si="1855"/>
        <v/>
      </c>
      <c r="J468" s="55" t="str">
        <f t="shared" si="1855"/>
        <v/>
      </c>
      <c r="K468" s="55" t="str">
        <f t="shared" si="1855"/>
        <v/>
      </c>
      <c r="L468" s="55" t="str">
        <f t="shared" si="1855"/>
        <v/>
      </c>
      <c r="M468" s="55" t="str">
        <f t="shared" si="1855"/>
        <v/>
      </c>
      <c r="N468" s="55" t="str">
        <f t="shared" si="1855"/>
        <v/>
      </c>
      <c r="O468" s="55" t="str">
        <f t="shared" si="1855"/>
        <v/>
      </c>
      <c r="P468" s="55" t="str">
        <f t="shared" si="1855"/>
        <v/>
      </c>
      <c r="Q468" s="55" t="str">
        <f t="shared" si="1855"/>
        <v/>
      </c>
      <c r="R468" s="55" t="str">
        <f t="shared" si="1855"/>
        <v/>
      </c>
      <c r="S468" s="55" t="str">
        <f t="shared" si="1855"/>
        <v/>
      </c>
      <c r="T468" s="55" t="str">
        <f t="shared" si="1855"/>
        <v/>
      </c>
      <c r="U468" s="55" t="str">
        <f t="shared" si="1855"/>
        <v/>
      </c>
      <c r="V468" s="55" t="str">
        <f t="shared" si="1855"/>
        <v/>
      </c>
      <c r="W468" s="55" t="str">
        <f t="shared" si="1855"/>
        <v/>
      </c>
      <c r="X468" s="55" t="str">
        <f t="shared" si="1855"/>
        <v/>
      </c>
      <c r="Y468" s="55" t="str">
        <f t="shared" si="1855"/>
        <v/>
      </c>
      <c r="Z468" s="55" t="str">
        <f t="shared" si="1855"/>
        <v/>
      </c>
      <c r="AA468" s="55" t="str">
        <f t="shared" si="1855"/>
        <v/>
      </c>
      <c r="AB468" s="55" t="str">
        <f t="shared" si="1855"/>
        <v/>
      </c>
      <c r="AC468" s="55" t="str">
        <f t="shared" si="1855"/>
        <v/>
      </c>
      <c r="AD468" s="55" t="str">
        <f t="shared" si="1855"/>
        <v/>
      </c>
      <c r="AE468" s="55" t="str">
        <f t="shared" si="1855"/>
        <v/>
      </c>
      <c r="AF468" s="55" t="str">
        <f t="shared" si="1855"/>
        <v/>
      </c>
      <c r="AG468" s="55" t="str">
        <f t="shared" si="1855"/>
        <v/>
      </c>
      <c r="AH468" s="55" t="str">
        <f t="shared" si="1855"/>
        <v/>
      </c>
      <c r="AI468" s="55" t="str">
        <f t="shared" si="1855"/>
        <v/>
      </c>
      <c r="AJ468" s="55" t="str">
        <f t="shared" si="1855"/>
        <v/>
      </c>
      <c r="AK468" s="55" t="str">
        <f t="shared" si="1855"/>
        <v/>
      </c>
      <c r="AL468" s="55" t="str">
        <f t="shared" si="1855"/>
        <v/>
      </c>
      <c r="AM468" s="55" t="str">
        <f t="shared" si="1855"/>
        <v/>
      </c>
      <c r="AN468" s="55" t="str">
        <f t="shared" si="1855"/>
        <v/>
      </c>
      <c r="AO468" s="55" t="str">
        <f t="shared" si="1855"/>
        <v/>
      </c>
      <c r="AP468" s="55" t="str">
        <f t="shared" si="1855"/>
        <v/>
      </c>
      <c r="AQ468" s="55" t="str">
        <f t="shared" si="1855"/>
        <v/>
      </c>
      <c r="AR468" s="55" t="str">
        <f t="shared" si="1855"/>
        <v/>
      </c>
      <c r="AS468" s="55" t="str">
        <f t="shared" si="1855"/>
        <v/>
      </c>
      <c r="AT468" s="55" t="str">
        <f t="shared" si="1855"/>
        <v/>
      </c>
      <c r="AU468" s="55" t="str">
        <f t="shared" si="1855"/>
        <v/>
      </c>
      <c r="AV468" s="55" t="str">
        <f t="shared" si="1855"/>
        <v/>
      </c>
      <c r="AW468" s="55" t="str">
        <f t="shared" si="1855"/>
        <v/>
      </c>
      <c r="AX468" s="55" t="str">
        <f t="shared" si="1855"/>
        <v/>
      </c>
      <c r="AY468" s="55" t="str">
        <f t="shared" si="1855"/>
        <v/>
      </c>
      <c r="AZ468" s="55" t="str">
        <f t="shared" si="1855"/>
        <v/>
      </c>
      <c r="BA468" s="55" t="str">
        <f t="shared" si="1855"/>
        <v/>
      </c>
      <c r="BB468" s="55" t="str">
        <f t="shared" si="1855"/>
        <v/>
      </c>
      <c r="BC468" s="55" t="str">
        <f t="shared" si="1855"/>
        <v/>
      </c>
      <c r="BD468" s="55" t="str">
        <f t="shared" si="1855"/>
        <v/>
      </c>
      <c r="BE468" s="55" t="str">
        <f t="shared" si="1855"/>
        <v/>
      </c>
      <c r="BF468" s="55" t="str">
        <f t="shared" si="1855"/>
        <v/>
      </c>
      <c r="BG468" s="55" t="str">
        <f t="shared" si="1855"/>
        <v/>
      </c>
      <c r="BH468" s="55" t="str">
        <f t="shared" si="1855"/>
        <v/>
      </c>
      <c r="BI468" s="55" t="str">
        <f t="shared" si="1855"/>
        <v/>
      </c>
      <c r="BJ468" s="55" t="str">
        <f t="shared" si="1855"/>
        <v/>
      </c>
      <c r="BK468" s="55" t="str">
        <f t="shared" si="1855"/>
        <v/>
      </c>
      <c r="BL468" s="55" t="str">
        <f t="shared" si="1855"/>
        <v/>
      </c>
      <c r="BM468" s="55" t="str">
        <f t="shared" si="1855"/>
        <v/>
      </c>
      <c r="BN468" s="55" t="str">
        <f t="shared" si="1855"/>
        <v/>
      </c>
      <c r="BO468" s="55" t="str">
        <f t="shared" si="1855"/>
        <v/>
      </c>
      <c r="BP468" s="55" t="str">
        <f t="shared" si="1855"/>
        <v/>
      </c>
      <c r="BQ468" s="55" t="str">
        <f t="shared" ref="BQ468:CO468" si="1856">IFERROR(IF($Y$2="DAILY",BP468+1,""),"")</f>
        <v/>
      </c>
      <c r="BR468" s="55" t="str">
        <f t="shared" si="1856"/>
        <v/>
      </c>
      <c r="BS468" s="55" t="str">
        <f t="shared" si="1856"/>
        <v/>
      </c>
      <c r="BT468" s="55" t="str">
        <f t="shared" si="1856"/>
        <v/>
      </c>
      <c r="BU468" s="55" t="str">
        <f t="shared" si="1856"/>
        <v/>
      </c>
      <c r="BV468" s="55" t="str">
        <f t="shared" si="1856"/>
        <v/>
      </c>
      <c r="BW468" s="55" t="str">
        <f t="shared" si="1856"/>
        <v/>
      </c>
      <c r="BX468" s="55" t="str">
        <f t="shared" si="1856"/>
        <v/>
      </c>
      <c r="BY468" s="55" t="str">
        <f t="shared" si="1856"/>
        <v/>
      </c>
      <c r="BZ468" s="55" t="str">
        <f t="shared" si="1856"/>
        <v/>
      </c>
      <c r="CA468" s="55" t="str">
        <f t="shared" si="1856"/>
        <v/>
      </c>
      <c r="CB468" s="55" t="str">
        <f t="shared" si="1856"/>
        <v/>
      </c>
      <c r="CC468" s="55" t="str">
        <f t="shared" si="1856"/>
        <v/>
      </c>
      <c r="CD468" s="55" t="str">
        <f t="shared" si="1856"/>
        <v/>
      </c>
      <c r="CE468" s="55" t="str">
        <f t="shared" si="1856"/>
        <v/>
      </c>
      <c r="CF468" s="55" t="str">
        <f t="shared" si="1856"/>
        <v/>
      </c>
      <c r="CG468" s="55" t="str">
        <f t="shared" si="1856"/>
        <v/>
      </c>
      <c r="CH468" s="55" t="str">
        <f t="shared" si="1856"/>
        <v/>
      </c>
      <c r="CI468" s="55" t="str">
        <f t="shared" si="1856"/>
        <v/>
      </c>
      <c r="CJ468" s="55" t="str">
        <f t="shared" si="1856"/>
        <v/>
      </c>
      <c r="CK468" s="55" t="str">
        <f t="shared" si="1856"/>
        <v/>
      </c>
      <c r="CL468" s="55" t="str">
        <f t="shared" si="1856"/>
        <v/>
      </c>
      <c r="CM468" s="55" t="str">
        <f t="shared" si="1856"/>
        <v/>
      </c>
      <c r="CN468" s="55" t="str">
        <f t="shared" si="1856"/>
        <v/>
      </c>
      <c r="CO468" s="55" t="str">
        <f t="shared" si="1856"/>
        <v/>
      </c>
      <c r="CP468" s="56" t="str">
        <f>IFERROR(IF($Y$2="DAILY",DATE(B465,1,1)-WEEKDAY(DATE(B465,1,1))+52*7,DATE(CR468,1,1)-WEEKDAY(DATE(CR468,1,1))+52*7),"")</f>
        <v/>
      </c>
      <c r="CQ468" s="3"/>
      <c r="CR468" s="3" t="str">
        <f>B101</f>
        <v/>
      </c>
    </row>
    <row r="469" spans="1:96" ht="21" customHeight="1" x14ac:dyDescent="0.25">
      <c r="A469" s="48"/>
      <c r="B469" s="49"/>
      <c r="C469" s="58"/>
      <c r="D469" s="54" t="str">
        <f>IFERROR(IF($Y$2="DAILY",IF(AND(MONTH(DATE(B465,2,29))=2,WEEKDAY(DATE(B465,1,1))=7),DATE(B465,12,24),""),""),"")</f>
        <v/>
      </c>
      <c r="E469" s="55" t="str">
        <f>IFERROR(IF($Y$2="DAILY",IF(AND(MONTH(DATE(B465,2,29))=2,WEEKDAY(DATE(B465,1,1))=7),DATE(B465,12,25),""),""),"")</f>
        <v/>
      </c>
      <c r="F469" s="55" t="str">
        <f>IFERROR(IF($Y$2="DAILY",IF(AND(MONTH(DATE(B465,2,29))=2,WEEKDAY(DATE(B465,1,1))=7),DATE(B465,12,26),""),""),"")</f>
        <v/>
      </c>
      <c r="G469" s="55" t="str">
        <f>IFERROR(IF($Y$2="DAILY",IF(AND(MONTH(DATE(B465,2,29))=2,WEEKDAY(DATE(B465,1,1))=7),DATE(B465,12,27),""),""),"")</f>
        <v/>
      </c>
      <c r="H469" s="55" t="str">
        <f>IFERROR(IF($Y$2="DAILY",IF(AND(MONTH(DATE(B465,2,29))=2,WEEKDAY(DATE(B465,1,1))=7),DATE(B465,12,28),""),""),"")</f>
        <v/>
      </c>
      <c r="I469" s="55" t="str">
        <f>IFERROR(IF($Y$2="DAILY",IF(AND(MONTH(DATE(B465,2,29))=2,WEEKDAY(DATE(B465,1,1))=7),DATE(B465,12,29),""),""),"")</f>
        <v/>
      </c>
      <c r="J469" s="55" t="str">
        <f>IFERROR(IF($Y$2="DAILY",IF(AND(MONTH(DATE(B465,2,29))=2,WEEKDAY(DATE(B465,1,1))=7),DATE(B465,12,30),""),""),"")</f>
        <v/>
      </c>
      <c r="K469" s="55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  <c r="BN469" s="62"/>
      <c r="BO469" s="62"/>
      <c r="BP469" s="62"/>
      <c r="BQ469" s="62"/>
      <c r="BR469" s="62"/>
      <c r="BS469" s="62"/>
      <c r="BT469" s="62"/>
      <c r="BU469" s="62"/>
      <c r="BV469" s="62"/>
      <c r="BW469" s="62"/>
      <c r="BX469" s="62"/>
      <c r="BY469" s="62"/>
      <c r="BZ469" s="62"/>
      <c r="CA469" s="62"/>
      <c r="CB469" s="62"/>
      <c r="CC469" s="62"/>
      <c r="CD469" s="62"/>
      <c r="CE469" s="62"/>
      <c r="CF469" s="62"/>
      <c r="CG469" s="62"/>
      <c r="CH469" s="62"/>
      <c r="CI469" s="62"/>
      <c r="CJ469" s="62"/>
      <c r="CK469" s="62"/>
      <c r="CL469" s="62"/>
      <c r="CM469" s="62"/>
      <c r="CN469" s="62"/>
      <c r="CO469" s="62"/>
      <c r="CP469" s="56"/>
      <c r="CQ469" s="3"/>
      <c r="CR469" s="3" t="str">
        <f>B101</f>
        <v/>
      </c>
    </row>
    <row r="470" spans="1:96" ht="21" customHeight="1" x14ac:dyDescent="0.25">
      <c r="A470" s="48" t="str">
        <f>IFERROR(IF($Y$2="DAILY","91-92",""),"")</f>
        <v>91-92</v>
      </c>
      <c r="B470" s="49" t="str">
        <f>IFERROR(IF($Y$2="DAILY",$B$10+92,""),"")</f>
        <v/>
      </c>
      <c r="C470" s="57">
        <f t="shared" ref="C470" si="1857">IF($Y$2="DAILY",1,"")</f>
        <v>1</v>
      </c>
      <c r="D470" s="54" t="str">
        <f>IFERROR(IF($Y$2="DAILY",DATE(B470,1,1)-WEEKDAY(DATE(B470,1,1),1)+1,""),"")</f>
        <v/>
      </c>
      <c r="E470" s="55" t="str">
        <f>IFERROR(IF($Y$2="DAILY",DATE(B470,1,1)-WEEKDAY(DATE(B470,1,1),1)+2,""),"")</f>
        <v/>
      </c>
      <c r="F470" s="55" t="str">
        <f>IFERROR(IF($Y$2="DAILY",DATE(B470,1,1)-WEEKDAY(DATE(B470,1,1),1)+3,""),"")</f>
        <v/>
      </c>
      <c r="G470" s="55" t="str">
        <f>IFERROR(IF($Y$2="DAILY",DATE(B470,1,1)-WEEKDAY(DATE(B470,1,1),1)+4,""),"")</f>
        <v/>
      </c>
      <c r="H470" s="55" t="str">
        <f>IFERROR(IF($Y$2="DAILY",DATE(B470,1,1)-WEEKDAY(DATE(B470,1,1),1)+5,""),"")</f>
        <v/>
      </c>
      <c r="I470" s="55" t="str">
        <f>IFERROR(IF($Y$2="DAILY",DATE(B470,1,1)-WEEKDAY(DATE(B470,1,1),1)+6,""),"")</f>
        <v/>
      </c>
      <c r="J470" s="55" t="str">
        <f>IFERROR(IF($Y$2="DAILY",DATE(B470,1,1)-WEEKDAY(DATE(B470,1,1),1)+7,""),"")</f>
        <v/>
      </c>
      <c r="K470" s="55" t="str">
        <f t="shared" ref="K470:BV470" si="1858">IFERROR(IF($Y$2="DAILY",J470+1,""),"")</f>
        <v/>
      </c>
      <c r="L470" s="55" t="str">
        <f t="shared" si="1858"/>
        <v/>
      </c>
      <c r="M470" s="55" t="str">
        <f t="shared" si="1858"/>
        <v/>
      </c>
      <c r="N470" s="55" t="str">
        <f t="shared" si="1858"/>
        <v/>
      </c>
      <c r="O470" s="55" t="str">
        <f t="shared" si="1858"/>
        <v/>
      </c>
      <c r="P470" s="55" t="str">
        <f t="shared" si="1858"/>
        <v/>
      </c>
      <c r="Q470" s="55" t="str">
        <f t="shared" si="1858"/>
        <v/>
      </c>
      <c r="R470" s="55" t="str">
        <f t="shared" si="1858"/>
        <v/>
      </c>
      <c r="S470" s="55" t="str">
        <f t="shared" si="1858"/>
        <v/>
      </c>
      <c r="T470" s="55" t="str">
        <f t="shared" si="1858"/>
        <v/>
      </c>
      <c r="U470" s="55" t="str">
        <f t="shared" si="1858"/>
        <v/>
      </c>
      <c r="V470" s="55" t="str">
        <f t="shared" si="1858"/>
        <v/>
      </c>
      <c r="W470" s="55" t="str">
        <f t="shared" si="1858"/>
        <v/>
      </c>
      <c r="X470" s="55" t="str">
        <f t="shared" si="1858"/>
        <v/>
      </c>
      <c r="Y470" s="55" t="str">
        <f t="shared" si="1858"/>
        <v/>
      </c>
      <c r="Z470" s="55" t="str">
        <f t="shared" si="1858"/>
        <v/>
      </c>
      <c r="AA470" s="55" t="str">
        <f t="shared" si="1858"/>
        <v/>
      </c>
      <c r="AB470" s="55" t="str">
        <f t="shared" si="1858"/>
        <v/>
      </c>
      <c r="AC470" s="55" t="str">
        <f t="shared" si="1858"/>
        <v/>
      </c>
      <c r="AD470" s="55" t="str">
        <f t="shared" si="1858"/>
        <v/>
      </c>
      <c r="AE470" s="55" t="str">
        <f t="shared" si="1858"/>
        <v/>
      </c>
      <c r="AF470" s="55" t="str">
        <f t="shared" si="1858"/>
        <v/>
      </c>
      <c r="AG470" s="55" t="str">
        <f t="shared" si="1858"/>
        <v/>
      </c>
      <c r="AH470" s="55" t="str">
        <f t="shared" si="1858"/>
        <v/>
      </c>
      <c r="AI470" s="55" t="str">
        <f t="shared" si="1858"/>
        <v/>
      </c>
      <c r="AJ470" s="55" t="str">
        <f t="shared" si="1858"/>
        <v/>
      </c>
      <c r="AK470" s="55" t="str">
        <f t="shared" si="1858"/>
        <v/>
      </c>
      <c r="AL470" s="55" t="str">
        <f t="shared" si="1858"/>
        <v/>
      </c>
      <c r="AM470" s="55" t="str">
        <f t="shared" si="1858"/>
        <v/>
      </c>
      <c r="AN470" s="55" t="str">
        <f t="shared" si="1858"/>
        <v/>
      </c>
      <c r="AO470" s="55" t="str">
        <f t="shared" si="1858"/>
        <v/>
      </c>
      <c r="AP470" s="55" t="str">
        <f t="shared" si="1858"/>
        <v/>
      </c>
      <c r="AQ470" s="55" t="str">
        <f t="shared" si="1858"/>
        <v/>
      </c>
      <c r="AR470" s="55" t="str">
        <f t="shared" si="1858"/>
        <v/>
      </c>
      <c r="AS470" s="55" t="str">
        <f t="shared" si="1858"/>
        <v/>
      </c>
      <c r="AT470" s="55" t="str">
        <f t="shared" si="1858"/>
        <v/>
      </c>
      <c r="AU470" s="55" t="str">
        <f t="shared" si="1858"/>
        <v/>
      </c>
      <c r="AV470" s="55" t="str">
        <f t="shared" si="1858"/>
        <v/>
      </c>
      <c r="AW470" s="55" t="str">
        <f t="shared" si="1858"/>
        <v/>
      </c>
      <c r="AX470" s="55" t="str">
        <f t="shared" si="1858"/>
        <v/>
      </c>
      <c r="AY470" s="55" t="str">
        <f t="shared" si="1858"/>
        <v/>
      </c>
      <c r="AZ470" s="55" t="str">
        <f t="shared" si="1858"/>
        <v/>
      </c>
      <c r="BA470" s="55" t="str">
        <f t="shared" si="1858"/>
        <v/>
      </c>
      <c r="BB470" s="55" t="str">
        <f t="shared" si="1858"/>
        <v/>
      </c>
      <c r="BC470" s="55" t="str">
        <f t="shared" si="1858"/>
        <v/>
      </c>
      <c r="BD470" s="55" t="str">
        <f t="shared" si="1858"/>
        <v/>
      </c>
      <c r="BE470" s="55" t="str">
        <f t="shared" si="1858"/>
        <v/>
      </c>
      <c r="BF470" s="55" t="str">
        <f t="shared" si="1858"/>
        <v/>
      </c>
      <c r="BG470" s="55" t="str">
        <f t="shared" si="1858"/>
        <v/>
      </c>
      <c r="BH470" s="55" t="str">
        <f t="shared" si="1858"/>
        <v/>
      </c>
      <c r="BI470" s="55" t="str">
        <f t="shared" si="1858"/>
        <v/>
      </c>
      <c r="BJ470" s="55" t="str">
        <f t="shared" si="1858"/>
        <v/>
      </c>
      <c r="BK470" s="55" t="str">
        <f t="shared" si="1858"/>
        <v/>
      </c>
      <c r="BL470" s="55" t="str">
        <f t="shared" si="1858"/>
        <v/>
      </c>
      <c r="BM470" s="55" t="str">
        <f t="shared" si="1858"/>
        <v/>
      </c>
      <c r="BN470" s="55" t="str">
        <f t="shared" si="1858"/>
        <v/>
      </c>
      <c r="BO470" s="55" t="str">
        <f t="shared" si="1858"/>
        <v/>
      </c>
      <c r="BP470" s="55" t="str">
        <f t="shared" si="1858"/>
        <v/>
      </c>
      <c r="BQ470" s="55" t="str">
        <f t="shared" si="1858"/>
        <v/>
      </c>
      <c r="BR470" s="55" t="str">
        <f t="shared" si="1858"/>
        <v/>
      </c>
      <c r="BS470" s="55" t="str">
        <f t="shared" si="1858"/>
        <v/>
      </c>
      <c r="BT470" s="55" t="str">
        <f t="shared" si="1858"/>
        <v/>
      </c>
      <c r="BU470" s="55" t="str">
        <f t="shared" si="1858"/>
        <v/>
      </c>
      <c r="BV470" s="55" t="str">
        <f t="shared" si="1858"/>
        <v/>
      </c>
      <c r="BW470" s="55" t="str">
        <f t="shared" ref="BW470:CO470" si="1859">IFERROR(IF($Y$2="DAILY",BV470+1,""),"")</f>
        <v/>
      </c>
      <c r="BX470" s="55" t="str">
        <f t="shared" si="1859"/>
        <v/>
      </c>
      <c r="BY470" s="55" t="str">
        <f t="shared" si="1859"/>
        <v/>
      </c>
      <c r="BZ470" s="55" t="str">
        <f t="shared" si="1859"/>
        <v/>
      </c>
      <c r="CA470" s="55" t="str">
        <f t="shared" si="1859"/>
        <v/>
      </c>
      <c r="CB470" s="55" t="str">
        <f t="shared" si="1859"/>
        <v/>
      </c>
      <c r="CC470" s="55" t="str">
        <f t="shared" si="1859"/>
        <v/>
      </c>
      <c r="CD470" s="55" t="str">
        <f t="shared" si="1859"/>
        <v/>
      </c>
      <c r="CE470" s="55" t="str">
        <f t="shared" si="1859"/>
        <v/>
      </c>
      <c r="CF470" s="55" t="str">
        <f t="shared" si="1859"/>
        <v/>
      </c>
      <c r="CG470" s="55" t="str">
        <f t="shared" si="1859"/>
        <v/>
      </c>
      <c r="CH470" s="55" t="str">
        <f t="shared" si="1859"/>
        <v/>
      </c>
      <c r="CI470" s="55" t="str">
        <f t="shared" si="1859"/>
        <v/>
      </c>
      <c r="CJ470" s="55" t="str">
        <f t="shared" si="1859"/>
        <v/>
      </c>
      <c r="CK470" s="55" t="str">
        <f t="shared" si="1859"/>
        <v/>
      </c>
      <c r="CL470" s="55" t="str">
        <f t="shared" si="1859"/>
        <v/>
      </c>
      <c r="CM470" s="55" t="str">
        <f t="shared" si="1859"/>
        <v/>
      </c>
      <c r="CN470" s="55" t="str">
        <f t="shared" si="1859"/>
        <v/>
      </c>
      <c r="CO470" s="55" t="str">
        <f t="shared" si="1859"/>
        <v/>
      </c>
      <c r="CP470" s="56" t="str">
        <f>IFERROR(IF($Y$2="DAILY",DATE(B470,1,1)-WEEKDAY(DATE(B470,1,1))+13*7,DATE(CR470,1,1)-WEEKDAY(DATE(CR470,1,1))+13*7),"")</f>
        <v/>
      </c>
      <c r="CQ470" s="3"/>
      <c r="CR470" s="3" t="str">
        <f>B102</f>
        <v/>
      </c>
    </row>
    <row r="471" spans="1:96" ht="21" customHeight="1" x14ac:dyDescent="0.25">
      <c r="A471" s="48"/>
      <c r="B471" s="61"/>
      <c r="C471" s="57">
        <f t="shared" ref="C471" si="1860">IF($Y$2="DAILY",2,"")</f>
        <v>2</v>
      </c>
      <c r="D471" s="54" t="str">
        <f t="shared" ref="D471:D473" si="1861">IFERROR(IF($Y$2="DAILY",CP470+1,""),"")</f>
        <v/>
      </c>
      <c r="E471" s="55" t="str">
        <f t="shared" ref="E471:BP471" si="1862">IFERROR(IF($Y$2="DAILY",D471+1,""),"")</f>
        <v/>
      </c>
      <c r="F471" s="55" t="str">
        <f t="shared" si="1862"/>
        <v/>
      </c>
      <c r="G471" s="55" t="str">
        <f t="shared" si="1862"/>
        <v/>
      </c>
      <c r="H471" s="55" t="str">
        <f t="shared" si="1862"/>
        <v/>
      </c>
      <c r="I471" s="55" t="str">
        <f t="shared" si="1862"/>
        <v/>
      </c>
      <c r="J471" s="55" t="str">
        <f t="shared" si="1862"/>
        <v/>
      </c>
      <c r="K471" s="55" t="str">
        <f t="shared" si="1862"/>
        <v/>
      </c>
      <c r="L471" s="55" t="str">
        <f t="shared" si="1862"/>
        <v/>
      </c>
      <c r="M471" s="55" t="str">
        <f t="shared" si="1862"/>
        <v/>
      </c>
      <c r="N471" s="55" t="str">
        <f t="shared" si="1862"/>
        <v/>
      </c>
      <c r="O471" s="55" t="str">
        <f t="shared" si="1862"/>
        <v/>
      </c>
      <c r="P471" s="55" t="str">
        <f t="shared" si="1862"/>
        <v/>
      </c>
      <c r="Q471" s="55" t="str">
        <f t="shared" si="1862"/>
        <v/>
      </c>
      <c r="R471" s="55" t="str">
        <f t="shared" si="1862"/>
        <v/>
      </c>
      <c r="S471" s="55" t="str">
        <f t="shared" si="1862"/>
        <v/>
      </c>
      <c r="T471" s="55" t="str">
        <f t="shared" si="1862"/>
        <v/>
      </c>
      <c r="U471" s="55" t="str">
        <f t="shared" si="1862"/>
        <v/>
      </c>
      <c r="V471" s="55" t="str">
        <f t="shared" si="1862"/>
        <v/>
      </c>
      <c r="W471" s="55" t="str">
        <f t="shared" si="1862"/>
        <v/>
      </c>
      <c r="X471" s="55" t="str">
        <f t="shared" si="1862"/>
        <v/>
      </c>
      <c r="Y471" s="55" t="str">
        <f t="shared" si="1862"/>
        <v/>
      </c>
      <c r="Z471" s="55" t="str">
        <f t="shared" si="1862"/>
        <v/>
      </c>
      <c r="AA471" s="55" t="str">
        <f t="shared" si="1862"/>
        <v/>
      </c>
      <c r="AB471" s="55" t="str">
        <f t="shared" si="1862"/>
        <v/>
      </c>
      <c r="AC471" s="55" t="str">
        <f t="shared" si="1862"/>
        <v/>
      </c>
      <c r="AD471" s="55" t="str">
        <f t="shared" si="1862"/>
        <v/>
      </c>
      <c r="AE471" s="55" t="str">
        <f t="shared" si="1862"/>
        <v/>
      </c>
      <c r="AF471" s="55" t="str">
        <f t="shared" si="1862"/>
        <v/>
      </c>
      <c r="AG471" s="55" t="str">
        <f t="shared" si="1862"/>
        <v/>
      </c>
      <c r="AH471" s="55" t="str">
        <f t="shared" si="1862"/>
        <v/>
      </c>
      <c r="AI471" s="55" t="str">
        <f t="shared" si="1862"/>
        <v/>
      </c>
      <c r="AJ471" s="55" t="str">
        <f t="shared" si="1862"/>
        <v/>
      </c>
      <c r="AK471" s="55" t="str">
        <f t="shared" si="1862"/>
        <v/>
      </c>
      <c r="AL471" s="55" t="str">
        <f t="shared" si="1862"/>
        <v/>
      </c>
      <c r="AM471" s="55" t="str">
        <f t="shared" si="1862"/>
        <v/>
      </c>
      <c r="AN471" s="55" t="str">
        <f t="shared" si="1862"/>
        <v/>
      </c>
      <c r="AO471" s="55" t="str">
        <f t="shared" si="1862"/>
        <v/>
      </c>
      <c r="AP471" s="55" t="str">
        <f t="shared" si="1862"/>
        <v/>
      </c>
      <c r="AQ471" s="55" t="str">
        <f t="shared" si="1862"/>
        <v/>
      </c>
      <c r="AR471" s="55" t="str">
        <f t="shared" si="1862"/>
        <v/>
      </c>
      <c r="AS471" s="55" t="str">
        <f t="shared" si="1862"/>
        <v/>
      </c>
      <c r="AT471" s="55" t="str">
        <f t="shared" si="1862"/>
        <v/>
      </c>
      <c r="AU471" s="55" t="str">
        <f t="shared" si="1862"/>
        <v/>
      </c>
      <c r="AV471" s="55" t="str">
        <f t="shared" si="1862"/>
        <v/>
      </c>
      <c r="AW471" s="55" t="str">
        <f t="shared" si="1862"/>
        <v/>
      </c>
      <c r="AX471" s="55" t="str">
        <f t="shared" si="1862"/>
        <v/>
      </c>
      <c r="AY471" s="55" t="str">
        <f t="shared" si="1862"/>
        <v/>
      </c>
      <c r="AZ471" s="55" t="str">
        <f t="shared" si="1862"/>
        <v/>
      </c>
      <c r="BA471" s="55" t="str">
        <f t="shared" si="1862"/>
        <v/>
      </c>
      <c r="BB471" s="55" t="str">
        <f t="shared" si="1862"/>
        <v/>
      </c>
      <c r="BC471" s="55" t="str">
        <f t="shared" si="1862"/>
        <v/>
      </c>
      <c r="BD471" s="55" t="str">
        <f t="shared" si="1862"/>
        <v/>
      </c>
      <c r="BE471" s="55" t="str">
        <f t="shared" si="1862"/>
        <v/>
      </c>
      <c r="BF471" s="55" t="str">
        <f t="shared" si="1862"/>
        <v/>
      </c>
      <c r="BG471" s="55" t="str">
        <f t="shared" si="1862"/>
        <v/>
      </c>
      <c r="BH471" s="55" t="str">
        <f t="shared" si="1862"/>
        <v/>
      </c>
      <c r="BI471" s="55" t="str">
        <f t="shared" si="1862"/>
        <v/>
      </c>
      <c r="BJ471" s="55" t="str">
        <f t="shared" si="1862"/>
        <v/>
      </c>
      <c r="BK471" s="55" t="str">
        <f t="shared" si="1862"/>
        <v/>
      </c>
      <c r="BL471" s="55" t="str">
        <f t="shared" si="1862"/>
        <v/>
      </c>
      <c r="BM471" s="55" t="str">
        <f t="shared" si="1862"/>
        <v/>
      </c>
      <c r="BN471" s="55" t="str">
        <f t="shared" si="1862"/>
        <v/>
      </c>
      <c r="BO471" s="55" t="str">
        <f t="shared" si="1862"/>
        <v/>
      </c>
      <c r="BP471" s="55" t="str">
        <f t="shared" si="1862"/>
        <v/>
      </c>
      <c r="BQ471" s="55" t="str">
        <f t="shared" ref="BQ471:CO471" si="1863">IFERROR(IF($Y$2="DAILY",BP471+1,""),"")</f>
        <v/>
      </c>
      <c r="BR471" s="55" t="str">
        <f t="shared" si="1863"/>
        <v/>
      </c>
      <c r="BS471" s="55" t="str">
        <f t="shared" si="1863"/>
        <v/>
      </c>
      <c r="BT471" s="55" t="str">
        <f t="shared" si="1863"/>
        <v/>
      </c>
      <c r="BU471" s="55" t="str">
        <f t="shared" si="1863"/>
        <v/>
      </c>
      <c r="BV471" s="55" t="str">
        <f t="shared" si="1863"/>
        <v/>
      </c>
      <c r="BW471" s="55" t="str">
        <f t="shared" si="1863"/>
        <v/>
      </c>
      <c r="BX471" s="55" t="str">
        <f t="shared" si="1863"/>
        <v/>
      </c>
      <c r="BY471" s="55" t="str">
        <f t="shared" si="1863"/>
        <v/>
      </c>
      <c r="BZ471" s="55" t="str">
        <f t="shared" si="1863"/>
        <v/>
      </c>
      <c r="CA471" s="55" t="str">
        <f t="shared" si="1863"/>
        <v/>
      </c>
      <c r="CB471" s="55" t="str">
        <f t="shared" si="1863"/>
        <v/>
      </c>
      <c r="CC471" s="55" t="str">
        <f t="shared" si="1863"/>
        <v/>
      </c>
      <c r="CD471" s="55" t="str">
        <f t="shared" si="1863"/>
        <v/>
      </c>
      <c r="CE471" s="55" t="str">
        <f t="shared" si="1863"/>
        <v/>
      </c>
      <c r="CF471" s="55" t="str">
        <f t="shared" si="1863"/>
        <v/>
      </c>
      <c r="CG471" s="55" t="str">
        <f t="shared" si="1863"/>
        <v/>
      </c>
      <c r="CH471" s="55" t="str">
        <f t="shared" si="1863"/>
        <v/>
      </c>
      <c r="CI471" s="55" t="str">
        <f t="shared" si="1863"/>
        <v/>
      </c>
      <c r="CJ471" s="55" t="str">
        <f t="shared" si="1863"/>
        <v/>
      </c>
      <c r="CK471" s="55" t="str">
        <f t="shared" si="1863"/>
        <v/>
      </c>
      <c r="CL471" s="55" t="str">
        <f t="shared" si="1863"/>
        <v/>
      </c>
      <c r="CM471" s="55" t="str">
        <f t="shared" si="1863"/>
        <v/>
      </c>
      <c r="CN471" s="55" t="str">
        <f t="shared" si="1863"/>
        <v/>
      </c>
      <c r="CO471" s="55" t="str">
        <f t="shared" si="1863"/>
        <v/>
      </c>
      <c r="CP471" s="56" t="str">
        <f>IFERROR(IF($Y$2="DAILY",DATE(B470,1,1)-WEEKDAY(DATE(B470,1,1))+26*7,DATE(CR471,1,1)-WEEKDAY(DATE(CR471,1,1))+26*7),"")</f>
        <v/>
      </c>
      <c r="CQ471" s="3"/>
      <c r="CR471" s="3" t="str">
        <f>B102</f>
        <v/>
      </c>
    </row>
    <row r="472" spans="1:96" ht="21" customHeight="1" x14ac:dyDescent="0.25">
      <c r="A472" s="48"/>
      <c r="B472" s="49"/>
      <c r="C472" s="57">
        <f t="shared" ref="C472" si="1864">IF($Y$2="DAILY",3,"")</f>
        <v>3</v>
      </c>
      <c r="D472" s="54" t="str">
        <f t="shared" si="1861"/>
        <v/>
      </c>
      <c r="E472" s="55" t="str">
        <f t="shared" ref="E472:BP472" si="1865">IFERROR(IF($Y$2="DAILY",D472+1,""),"")</f>
        <v/>
      </c>
      <c r="F472" s="55" t="str">
        <f t="shared" si="1865"/>
        <v/>
      </c>
      <c r="G472" s="55" t="str">
        <f t="shared" si="1865"/>
        <v/>
      </c>
      <c r="H472" s="55" t="str">
        <f t="shared" si="1865"/>
        <v/>
      </c>
      <c r="I472" s="55" t="str">
        <f t="shared" si="1865"/>
        <v/>
      </c>
      <c r="J472" s="55" t="str">
        <f t="shared" si="1865"/>
        <v/>
      </c>
      <c r="K472" s="55" t="str">
        <f t="shared" si="1865"/>
        <v/>
      </c>
      <c r="L472" s="55" t="str">
        <f t="shared" si="1865"/>
        <v/>
      </c>
      <c r="M472" s="55" t="str">
        <f t="shared" si="1865"/>
        <v/>
      </c>
      <c r="N472" s="55" t="str">
        <f t="shared" si="1865"/>
        <v/>
      </c>
      <c r="O472" s="55" t="str">
        <f t="shared" si="1865"/>
        <v/>
      </c>
      <c r="P472" s="55" t="str">
        <f t="shared" si="1865"/>
        <v/>
      </c>
      <c r="Q472" s="55" t="str">
        <f t="shared" si="1865"/>
        <v/>
      </c>
      <c r="R472" s="55" t="str">
        <f t="shared" si="1865"/>
        <v/>
      </c>
      <c r="S472" s="55" t="str">
        <f t="shared" si="1865"/>
        <v/>
      </c>
      <c r="T472" s="55" t="str">
        <f t="shared" si="1865"/>
        <v/>
      </c>
      <c r="U472" s="55" t="str">
        <f t="shared" si="1865"/>
        <v/>
      </c>
      <c r="V472" s="55" t="str">
        <f t="shared" si="1865"/>
        <v/>
      </c>
      <c r="W472" s="55" t="str">
        <f t="shared" si="1865"/>
        <v/>
      </c>
      <c r="X472" s="55" t="str">
        <f t="shared" si="1865"/>
        <v/>
      </c>
      <c r="Y472" s="55" t="str">
        <f t="shared" si="1865"/>
        <v/>
      </c>
      <c r="Z472" s="55" t="str">
        <f t="shared" si="1865"/>
        <v/>
      </c>
      <c r="AA472" s="55" t="str">
        <f t="shared" si="1865"/>
        <v/>
      </c>
      <c r="AB472" s="55" t="str">
        <f t="shared" si="1865"/>
        <v/>
      </c>
      <c r="AC472" s="55" t="str">
        <f t="shared" si="1865"/>
        <v/>
      </c>
      <c r="AD472" s="55" t="str">
        <f t="shared" si="1865"/>
        <v/>
      </c>
      <c r="AE472" s="55" t="str">
        <f t="shared" si="1865"/>
        <v/>
      </c>
      <c r="AF472" s="55" t="str">
        <f t="shared" si="1865"/>
        <v/>
      </c>
      <c r="AG472" s="55" t="str">
        <f t="shared" si="1865"/>
        <v/>
      </c>
      <c r="AH472" s="55" t="str">
        <f t="shared" si="1865"/>
        <v/>
      </c>
      <c r="AI472" s="55" t="str">
        <f t="shared" si="1865"/>
        <v/>
      </c>
      <c r="AJ472" s="55" t="str">
        <f t="shared" si="1865"/>
        <v/>
      </c>
      <c r="AK472" s="55" t="str">
        <f t="shared" si="1865"/>
        <v/>
      </c>
      <c r="AL472" s="55" t="str">
        <f t="shared" si="1865"/>
        <v/>
      </c>
      <c r="AM472" s="55" t="str">
        <f t="shared" si="1865"/>
        <v/>
      </c>
      <c r="AN472" s="55" t="str">
        <f t="shared" si="1865"/>
        <v/>
      </c>
      <c r="AO472" s="55" t="str">
        <f t="shared" si="1865"/>
        <v/>
      </c>
      <c r="AP472" s="55" t="str">
        <f t="shared" si="1865"/>
        <v/>
      </c>
      <c r="AQ472" s="55" t="str">
        <f t="shared" si="1865"/>
        <v/>
      </c>
      <c r="AR472" s="55" t="str">
        <f t="shared" si="1865"/>
        <v/>
      </c>
      <c r="AS472" s="55" t="str">
        <f t="shared" si="1865"/>
        <v/>
      </c>
      <c r="AT472" s="55" t="str">
        <f t="shared" si="1865"/>
        <v/>
      </c>
      <c r="AU472" s="55" t="str">
        <f t="shared" si="1865"/>
        <v/>
      </c>
      <c r="AV472" s="55" t="str">
        <f t="shared" si="1865"/>
        <v/>
      </c>
      <c r="AW472" s="55" t="str">
        <f t="shared" si="1865"/>
        <v/>
      </c>
      <c r="AX472" s="55" t="str">
        <f t="shared" si="1865"/>
        <v/>
      </c>
      <c r="AY472" s="55" t="str">
        <f t="shared" si="1865"/>
        <v/>
      </c>
      <c r="AZ472" s="55" t="str">
        <f t="shared" si="1865"/>
        <v/>
      </c>
      <c r="BA472" s="55" t="str">
        <f t="shared" si="1865"/>
        <v/>
      </c>
      <c r="BB472" s="55" t="str">
        <f t="shared" si="1865"/>
        <v/>
      </c>
      <c r="BC472" s="55" t="str">
        <f t="shared" si="1865"/>
        <v/>
      </c>
      <c r="BD472" s="55" t="str">
        <f t="shared" si="1865"/>
        <v/>
      </c>
      <c r="BE472" s="55" t="str">
        <f t="shared" si="1865"/>
        <v/>
      </c>
      <c r="BF472" s="55" t="str">
        <f t="shared" si="1865"/>
        <v/>
      </c>
      <c r="BG472" s="55" t="str">
        <f t="shared" si="1865"/>
        <v/>
      </c>
      <c r="BH472" s="55" t="str">
        <f t="shared" si="1865"/>
        <v/>
      </c>
      <c r="BI472" s="55" t="str">
        <f t="shared" si="1865"/>
        <v/>
      </c>
      <c r="BJ472" s="55" t="str">
        <f t="shared" si="1865"/>
        <v/>
      </c>
      <c r="BK472" s="55" t="str">
        <f t="shared" si="1865"/>
        <v/>
      </c>
      <c r="BL472" s="55" t="str">
        <f t="shared" si="1865"/>
        <v/>
      </c>
      <c r="BM472" s="55" t="str">
        <f t="shared" si="1865"/>
        <v/>
      </c>
      <c r="BN472" s="55" t="str">
        <f t="shared" si="1865"/>
        <v/>
      </c>
      <c r="BO472" s="55" t="str">
        <f t="shared" si="1865"/>
        <v/>
      </c>
      <c r="BP472" s="55" t="str">
        <f t="shared" si="1865"/>
        <v/>
      </c>
      <c r="BQ472" s="55" t="str">
        <f t="shared" ref="BQ472:CO472" si="1866">IFERROR(IF($Y$2="DAILY",BP472+1,""),"")</f>
        <v/>
      </c>
      <c r="BR472" s="55" t="str">
        <f t="shared" si="1866"/>
        <v/>
      </c>
      <c r="BS472" s="55" t="str">
        <f t="shared" si="1866"/>
        <v/>
      </c>
      <c r="BT472" s="55" t="str">
        <f t="shared" si="1866"/>
        <v/>
      </c>
      <c r="BU472" s="55" t="str">
        <f t="shared" si="1866"/>
        <v/>
      </c>
      <c r="BV472" s="55" t="str">
        <f t="shared" si="1866"/>
        <v/>
      </c>
      <c r="BW472" s="55" t="str">
        <f t="shared" si="1866"/>
        <v/>
      </c>
      <c r="BX472" s="55" t="str">
        <f t="shared" si="1866"/>
        <v/>
      </c>
      <c r="BY472" s="55" t="str">
        <f t="shared" si="1866"/>
        <v/>
      </c>
      <c r="BZ472" s="55" t="str">
        <f t="shared" si="1866"/>
        <v/>
      </c>
      <c r="CA472" s="55" t="str">
        <f t="shared" si="1866"/>
        <v/>
      </c>
      <c r="CB472" s="55" t="str">
        <f t="shared" si="1866"/>
        <v/>
      </c>
      <c r="CC472" s="55" t="str">
        <f t="shared" si="1866"/>
        <v/>
      </c>
      <c r="CD472" s="55" t="str">
        <f t="shared" si="1866"/>
        <v/>
      </c>
      <c r="CE472" s="55" t="str">
        <f t="shared" si="1866"/>
        <v/>
      </c>
      <c r="CF472" s="55" t="str">
        <f t="shared" si="1866"/>
        <v/>
      </c>
      <c r="CG472" s="55" t="str">
        <f t="shared" si="1866"/>
        <v/>
      </c>
      <c r="CH472" s="55" t="str">
        <f t="shared" si="1866"/>
        <v/>
      </c>
      <c r="CI472" s="55" t="str">
        <f t="shared" si="1866"/>
        <v/>
      </c>
      <c r="CJ472" s="55" t="str">
        <f t="shared" si="1866"/>
        <v/>
      </c>
      <c r="CK472" s="55" t="str">
        <f t="shared" si="1866"/>
        <v/>
      </c>
      <c r="CL472" s="55" t="str">
        <f t="shared" si="1866"/>
        <v/>
      </c>
      <c r="CM472" s="55" t="str">
        <f t="shared" si="1866"/>
        <v/>
      </c>
      <c r="CN472" s="55" t="str">
        <f t="shared" si="1866"/>
        <v/>
      </c>
      <c r="CO472" s="55" t="str">
        <f t="shared" si="1866"/>
        <v/>
      </c>
      <c r="CP472" s="56" t="str">
        <f>IFERROR(IF($Y$2="DAILY",DATE(B470,1,1)-WEEKDAY(DATE(B470,1,1))+39*7,DATE(CR472,1,1)-WEEKDAY(DATE(CR472,1,1))+39*7),"")</f>
        <v/>
      </c>
      <c r="CQ472" s="3"/>
      <c r="CR472" s="3" t="str">
        <f>B102</f>
        <v/>
      </c>
    </row>
    <row r="473" spans="1:96" ht="21" customHeight="1" x14ac:dyDescent="0.25">
      <c r="A473" s="48"/>
      <c r="B473" s="49"/>
      <c r="C473" s="57">
        <f t="shared" ref="C473" si="1867">IF($Y$2="DAILY",4,"")</f>
        <v>4</v>
      </c>
      <c r="D473" s="54" t="str">
        <f t="shared" si="1861"/>
        <v/>
      </c>
      <c r="E473" s="55" t="str">
        <f t="shared" ref="E473:BP473" si="1868">IFERROR(IF($Y$2="DAILY",D473+1,""),"")</f>
        <v/>
      </c>
      <c r="F473" s="55" t="str">
        <f t="shared" si="1868"/>
        <v/>
      </c>
      <c r="G473" s="55" t="str">
        <f t="shared" si="1868"/>
        <v/>
      </c>
      <c r="H473" s="55" t="str">
        <f t="shared" si="1868"/>
        <v/>
      </c>
      <c r="I473" s="55" t="str">
        <f t="shared" si="1868"/>
        <v/>
      </c>
      <c r="J473" s="55" t="str">
        <f t="shared" si="1868"/>
        <v/>
      </c>
      <c r="K473" s="55" t="str">
        <f t="shared" si="1868"/>
        <v/>
      </c>
      <c r="L473" s="55" t="str">
        <f t="shared" si="1868"/>
        <v/>
      </c>
      <c r="M473" s="55" t="str">
        <f t="shared" si="1868"/>
        <v/>
      </c>
      <c r="N473" s="55" t="str">
        <f t="shared" si="1868"/>
        <v/>
      </c>
      <c r="O473" s="55" t="str">
        <f t="shared" si="1868"/>
        <v/>
      </c>
      <c r="P473" s="55" t="str">
        <f t="shared" si="1868"/>
        <v/>
      </c>
      <c r="Q473" s="55" t="str">
        <f t="shared" si="1868"/>
        <v/>
      </c>
      <c r="R473" s="55" t="str">
        <f t="shared" si="1868"/>
        <v/>
      </c>
      <c r="S473" s="55" t="str">
        <f t="shared" si="1868"/>
        <v/>
      </c>
      <c r="T473" s="55" t="str">
        <f t="shared" si="1868"/>
        <v/>
      </c>
      <c r="U473" s="55" t="str">
        <f t="shared" si="1868"/>
        <v/>
      </c>
      <c r="V473" s="55" t="str">
        <f t="shared" si="1868"/>
        <v/>
      </c>
      <c r="W473" s="55" t="str">
        <f t="shared" si="1868"/>
        <v/>
      </c>
      <c r="X473" s="55" t="str">
        <f t="shared" si="1868"/>
        <v/>
      </c>
      <c r="Y473" s="55" t="str">
        <f t="shared" si="1868"/>
        <v/>
      </c>
      <c r="Z473" s="55" t="str">
        <f t="shared" si="1868"/>
        <v/>
      </c>
      <c r="AA473" s="55" t="str">
        <f t="shared" si="1868"/>
        <v/>
      </c>
      <c r="AB473" s="55" t="str">
        <f t="shared" si="1868"/>
        <v/>
      </c>
      <c r="AC473" s="55" t="str">
        <f t="shared" si="1868"/>
        <v/>
      </c>
      <c r="AD473" s="55" t="str">
        <f t="shared" si="1868"/>
        <v/>
      </c>
      <c r="AE473" s="55" t="str">
        <f t="shared" si="1868"/>
        <v/>
      </c>
      <c r="AF473" s="55" t="str">
        <f t="shared" si="1868"/>
        <v/>
      </c>
      <c r="AG473" s="55" t="str">
        <f t="shared" si="1868"/>
        <v/>
      </c>
      <c r="AH473" s="55" t="str">
        <f t="shared" si="1868"/>
        <v/>
      </c>
      <c r="AI473" s="55" t="str">
        <f t="shared" si="1868"/>
        <v/>
      </c>
      <c r="AJ473" s="55" t="str">
        <f t="shared" si="1868"/>
        <v/>
      </c>
      <c r="AK473" s="55" t="str">
        <f t="shared" si="1868"/>
        <v/>
      </c>
      <c r="AL473" s="55" t="str">
        <f t="shared" si="1868"/>
        <v/>
      </c>
      <c r="AM473" s="55" t="str">
        <f t="shared" si="1868"/>
        <v/>
      </c>
      <c r="AN473" s="55" t="str">
        <f t="shared" si="1868"/>
        <v/>
      </c>
      <c r="AO473" s="55" t="str">
        <f t="shared" si="1868"/>
        <v/>
      </c>
      <c r="AP473" s="55" t="str">
        <f t="shared" si="1868"/>
        <v/>
      </c>
      <c r="AQ473" s="55" t="str">
        <f t="shared" si="1868"/>
        <v/>
      </c>
      <c r="AR473" s="55" t="str">
        <f t="shared" si="1868"/>
        <v/>
      </c>
      <c r="AS473" s="55" t="str">
        <f t="shared" si="1868"/>
        <v/>
      </c>
      <c r="AT473" s="55" t="str">
        <f t="shared" si="1868"/>
        <v/>
      </c>
      <c r="AU473" s="55" t="str">
        <f t="shared" si="1868"/>
        <v/>
      </c>
      <c r="AV473" s="55" t="str">
        <f t="shared" si="1868"/>
        <v/>
      </c>
      <c r="AW473" s="55" t="str">
        <f t="shared" si="1868"/>
        <v/>
      </c>
      <c r="AX473" s="55" t="str">
        <f t="shared" si="1868"/>
        <v/>
      </c>
      <c r="AY473" s="55" t="str">
        <f t="shared" si="1868"/>
        <v/>
      </c>
      <c r="AZ473" s="55" t="str">
        <f t="shared" si="1868"/>
        <v/>
      </c>
      <c r="BA473" s="55" t="str">
        <f t="shared" si="1868"/>
        <v/>
      </c>
      <c r="BB473" s="55" t="str">
        <f t="shared" si="1868"/>
        <v/>
      </c>
      <c r="BC473" s="55" t="str">
        <f t="shared" si="1868"/>
        <v/>
      </c>
      <c r="BD473" s="55" t="str">
        <f t="shared" si="1868"/>
        <v/>
      </c>
      <c r="BE473" s="55" t="str">
        <f t="shared" si="1868"/>
        <v/>
      </c>
      <c r="BF473" s="55" t="str">
        <f t="shared" si="1868"/>
        <v/>
      </c>
      <c r="BG473" s="55" t="str">
        <f t="shared" si="1868"/>
        <v/>
      </c>
      <c r="BH473" s="55" t="str">
        <f t="shared" si="1868"/>
        <v/>
      </c>
      <c r="BI473" s="55" t="str">
        <f t="shared" si="1868"/>
        <v/>
      </c>
      <c r="BJ473" s="55" t="str">
        <f t="shared" si="1868"/>
        <v/>
      </c>
      <c r="BK473" s="55" t="str">
        <f t="shared" si="1868"/>
        <v/>
      </c>
      <c r="BL473" s="55" t="str">
        <f t="shared" si="1868"/>
        <v/>
      </c>
      <c r="BM473" s="55" t="str">
        <f t="shared" si="1868"/>
        <v/>
      </c>
      <c r="BN473" s="55" t="str">
        <f t="shared" si="1868"/>
        <v/>
      </c>
      <c r="BO473" s="55" t="str">
        <f t="shared" si="1868"/>
        <v/>
      </c>
      <c r="BP473" s="55" t="str">
        <f t="shared" si="1868"/>
        <v/>
      </c>
      <c r="BQ473" s="55" t="str">
        <f t="shared" ref="BQ473:CO473" si="1869">IFERROR(IF($Y$2="DAILY",BP473+1,""),"")</f>
        <v/>
      </c>
      <c r="BR473" s="55" t="str">
        <f t="shared" si="1869"/>
        <v/>
      </c>
      <c r="BS473" s="55" t="str">
        <f t="shared" si="1869"/>
        <v/>
      </c>
      <c r="BT473" s="55" t="str">
        <f t="shared" si="1869"/>
        <v/>
      </c>
      <c r="BU473" s="55" t="str">
        <f t="shared" si="1869"/>
        <v/>
      </c>
      <c r="BV473" s="55" t="str">
        <f t="shared" si="1869"/>
        <v/>
      </c>
      <c r="BW473" s="55" t="str">
        <f t="shared" si="1869"/>
        <v/>
      </c>
      <c r="BX473" s="55" t="str">
        <f t="shared" si="1869"/>
        <v/>
      </c>
      <c r="BY473" s="55" t="str">
        <f t="shared" si="1869"/>
        <v/>
      </c>
      <c r="BZ473" s="55" t="str">
        <f t="shared" si="1869"/>
        <v/>
      </c>
      <c r="CA473" s="55" t="str">
        <f t="shared" si="1869"/>
        <v/>
      </c>
      <c r="CB473" s="55" t="str">
        <f t="shared" si="1869"/>
        <v/>
      </c>
      <c r="CC473" s="55" t="str">
        <f t="shared" si="1869"/>
        <v/>
      </c>
      <c r="CD473" s="55" t="str">
        <f t="shared" si="1869"/>
        <v/>
      </c>
      <c r="CE473" s="55" t="str">
        <f t="shared" si="1869"/>
        <v/>
      </c>
      <c r="CF473" s="55" t="str">
        <f t="shared" si="1869"/>
        <v/>
      </c>
      <c r="CG473" s="55" t="str">
        <f t="shared" si="1869"/>
        <v/>
      </c>
      <c r="CH473" s="55" t="str">
        <f t="shared" si="1869"/>
        <v/>
      </c>
      <c r="CI473" s="55" t="str">
        <f t="shared" si="1869"/>
        <v/>
      </c>
      <c r="CJ473" s="55" t="str">
        <f t="shared" si="1869"/>
        <v/>
      </c>
      <c r="CK473" s="55" t="str">
        <f t="shared" si="1869"/>
        <v/>
      </c>
      <c r="CL473" s="55" t="str">
        <f t="shared" si="1869"/>
        <v/>
      </c>
      <c r="CM473" s="55" t="str">
        <f t="shared" si="1869"/>
        <v/>
      </c>
      <c r="CN473" s="55" t="str">
        <f t="shared" si="1869"/>
        <v/>
      </c>
      <c r="CO473" s="55" t="str">
        <f t="shared" si="1869"/>
        <v/>
      </c>
      <c r="CP473" s="56" t="str">
        <f>IFERROR(IF($Y$2="DAILY",DATE(B470,1,1)-WEEKDAY(DATE(B470,1,1))+52*7,DATE(CR473,1,1)-WEEKDAY(DATE(CR473,1,1))+52*7),"")</f>
        <v/>
      </c>
      <c r="CQ473" s="3"/>
      <c r="CR473" s="3" t="str">
        <f>B102</f>
        <v/>
      </c>
    </row>
    <row r="474" spans="1:96" ht="21" customHeight="1" x14ac:dyDescent="0.25">
      <c r="A474" s="48"/>
      <c r="B474" s="49"/>
      <c r="C474" s="58"/>
      <c r="D474" s="54" t="str">
        <f>IFERROR(IF($Y$2="DAILY",IF(AND(MONTH(DATE(B470,2,29))=2,WEEKDAY(DATE(B470,1,1))=7),DATE(B470,12,24),""),""),"")</f>
        <v/>
      </c>
      <c r="E474" s="55" t="str">
        <f>IFERROR(IF($Y$2="DAILY",IF(AND(MONTH(DATE(B470,2,29))=2,WEEKDAY(DATE(B470,1,1))=7),DATE(B470,12,25),""),""),"")</f>
        <v/>
      </c>
      <c r="F474" s="55" t="str">
        <f>IFERROR(IF($Y$2="DAILY",IF(AND(MONTH(DATE(B470,2,29))=2,WEEKDAY(DATE(B470,1,1))=7),DATE(B470,12,26),""),""),"")</f>
        <v/>
      </c>
      <c r="G474" s="55" t="str">
        <f>IFERROR(IF($Y$2="DAILY",IF(AND(MONTH(DATE(B470,2,29))=2,WEEKDAY(DATE(B470,1,1))=7),DATE(B470,12,27),""),""),"")</f>
        <v/>
      </c>
      <c r="H474" s="55" t="str">
        <f>IFERROR(IF($Y$2="DAILY",IF(AND(MONTH(DATE(B470,2,29))=2,WEEKDAY(DATE(B470,1,1))=7),DATE(B470,12,28),""),""),"")</f>
        <v/>
      </c>
      <c r="I474" s="55" t="str">
        <f>IFERROR(IF($Y$2="DAILY",IF(AND(MONTH(DATE(B470,2,29))=2,WEEKDAY(DATE(B470,1,1))=7),DATE(B470,12,29),""),""),"")</f>
        <v/>
      </c>
      <c r="J474" s="55" t="str">
        <f>IFERROR(IF($Y$2="DAILY",IF(AND(MONTH(DATE(B470,2,29))=2,WEEKDAY(DATE(B470,1,1))=7),DATE(B470,12,30),""),""),"")</f>
        <v/>
      </c>
      <c r="K474" s="55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  <c r="BN474" s="62"/>
      <c r="BO474" s="62"/>
      <c r="BP474" s="62"/>
      <c r="BQ474" s="62"/>
      <c r="BR474" s="62"/>
      <c r="BS474" s="62"/>
      <c r="BT474" s="62"/>
      <c r="BU474" s="62"/>
      <c r="BV474" s="62"/>
      <c r="BW474" s="62"/>
      <c r="BX474" s="62"/>
      <c r="BY474" s="62"/>
      <c r="BZ474" s="62"/>
      <c r="CA474" s="62"/>
      <c r="CB474" s="62"/>
      <c r="CC474" s="62"/>
      <c r="CD474" s="62"/>
      <c r="CE474" s="62"/>
      <c r="CF474" s="62"/>
      <c r="CG474" s="62"/>
      <c r="CH474" s="62"/>
      <c r="CI474" s="62"/>
      <c r="CJ474" s="62"/>
      <c r="CK474" s="62"/>
      <c r="CL474" s="62"/>
      <c r="CM474" s="62"/>
      <c r="CN474" s="62"/>
      <c r="CO474" s="62"/>
      <c r="CP474" s="56"/>
      <c r="CQ474" s="3"/>
      <c r="CR474" s="3" t="str">
        <f>B102</f>
        <v/>
      </c>
    </row>
    <row r="475" spans="1:96" ht="21" customHeight="1" x14ac:dyDescent="0.25">
      <c r="A475" s="48" t="str">
        <f>IFERROR(IF($Y$2="DAILY","92-93",""),"")</f>
        <v>92-93</v>
      </c>
      <c r="B475" s="49" t="str">
        <f>IFERROR(IF($Y$2="DAILY",$B$10+93,""),"")</f>
        <v/>
      </c>
      <c r="C475" s="57">
        <f t="shared" ref="C475" si="1870">IF($Y$2="DAILY",1,"")</f>
        <v>1</v>
      </c>
      <c r="D475" s="54" t="str">
        <f>IFERROR(IF($Y$2="DAILY",DATE(B475,1,1)-WEEKDAY(DATE(B475,1,1),1)+1,""),"")</f>
        <v/>
      </c>
      <c r="E475" s="55" t="str">
        <f>IFERROR(IF($Y$2="DAILY",DATE(B475,1,1)-WEEKDAY(DATE(B475,1,1),1)+2,""),"")</f>
        <v/>
      </c>
      <c r="F475" s="55" t="str">
        <f>IFERROR(IF($Y$2="DAILY",DATE(B475,1,1)-WEEKDAY(DATE(B475,1,1),1)+3,""),"")</f>
        <v/>
      </c>
      <c r="G475" s="55" t="str">
        <f>IFERROR(IF($Y$2="DAILY",DATE(B475,1,1)-WEEKDAY(DATE(B475,1,1),1)+4,""),"")</f>
        <v/>
      </c>
      <c r="H475" s="55" t="str">
        <f>IFERROR(IF($Y$2="DAILY",DATE(B475,1,1)-WEEKDAY(DATE(B475,1,1),1)+5,""),"")</f>
        <v/>
      </c>
      <c r="I475" s="55" t="str">
        <f>IFERROR(IF($Y$2="DAILY",DATE(B475,1,1)-WEEKDAY(DATE(B475,1,1),1)+6,""),"")</f>
        <v/>
      </c>
      <c r="J475" s="55" t="str">
        <f>IFERROR(IF($Y$2="DAILY",DATE(B475,1,1)-WEEKDAY(DATE(B475,1,1),1)+7,""),"")</f>
        <v/>
      </c>
      <c r="K475" s="55" t="str">
        <f t="shared" ref="K475:BV475" si="1871">IFERROR(IF($Y$2="DAILY",J475+1,""),"")</f>
        <v/>
      </c>
      <c r="L475" s="55" t="str">
        <f t="shared" si="1871"/>
        <v/>
      </c>
      <c r="M475" s="55" t="str">
        <f t="shared" si="1871"/>
        <v/>
      </c>
      <c r="N475" s="55" t="str">
        <f t="shared" si="1871"/>
        <v/>
      </c>
      <c r="O475" s="55" t="str">
        <f t="shared" si="1871"/>
        <v/>
      </c>
      <c r="P475" s="55" t="str">
        <f t="shared" si="1871"/>
        <v/>
      </c>
      <c r="Q475" s="55" t="str">
        <f t="shared" si="1871"/>
        <v/>
      </c>
      <c r="R475" s="55" t="str">
        <f t="shared" si="1871"/>
        <v/>
      </c>
      <c r="S475" s="55" t="str">
        <f t="shared" si="1871"/>
        <v/>
      </c>
      <c r="T475" s="55" t="str">
        <f t="shared" si="1871"/>
        <v/>
      </c>
      <c r="U475" s="55" t="str">
        <f t="shared" si="1871"/>
        <v/>
      </c>
      <c r="V475" s="55" t="str">
        <f t="shared" si="1871"/>
        <v/>
      </c>
      <c r="W475" s="55" t="str">
        <f t="shared" si="1871"/>
        <v/>
      </c>
      <c r="X475" s="55" t="str">
        <f t="shared" si="1871"/>
        <v/>
      </c>
      <c r="Y475" s="55" t="str">
        <f t="shared" si="1871"/>
        <v/>
      </c>
      <c r="Z475" s="55" t="str">
        <f t="shared" si="1871"/>
        <v/>
      </c>
      <c r="AA475" s="55" t="str">
        <f t="shared" si="1871"/>
        <v/>
      </c>
      <c r="AB475" s="55" t="str">
        <f t="shared" si="1871"/>
        <v/>
      </c>
      <c r="AC475" s="55" t="str">
        <f t="shared" si="1871"/>
        <v/>
      </c>
      <c r="AD475" s="55" t="str">
        <f t="shared" si="1871"/>
        <v/>
      </c>
      <c r="AE475" s="55" t="str">
        <f t="shared" si="1871"/>
        <v/>
      </c>
      <c r="AF475" s="55" t="str">
        <f t="shared" si="1871"/>
        <v/>
      </c>
      <c r="AG475" s="55" t="str">
        <f t="shared" si="1871"/>
        <v/>
      </c>
      <c r="AH475" s="55" t="str">
        <f t="shared" si="1871"/>
        <v/>
      </c>
      <c r="AI475" s="55" t="str">
        <f t="shared" si="1871"/>
        <v/>
      </c>
      <c r="AJ475" s="55" t="str">
        <f t="shared" si="1871"/>
        <v/>
      </c>
      <c r="AK475" s="55" t="str">
        <f t="shared" si="1871"/>
        <v/>
      </c>
      <c r="AL475" s="55" t="str">
        <f t="shared" si="1871"/>
        <v/>
      </c>
      <c r="AM475" s="55" t="str">
        <f t="shared" si="1871"/>
        <v/>
      </c>
      <c r="AN475" s="55" t="str">
        <f t="shared" si="1871"/>
        <v/>
      </c>
      <c r="AO475" s="55" t="str">
        <f t="shared" si="1871"/>
        <v/>
      </c>
      <c r="AP475" s="55" t="str">
        <f t="shared" si="1871"/>
        <v/>
      </c>
      <c r="AQ475" s="55" t="str">
        <f t="shared" si="1871"/>
        <v/>
      </c>
      <c r="AR475" s="55" t="str">
        <f t="shared" si="1871"/>
        <v/>
      </c>
      <c r="AS475" s="55" t="str">
        <f t="shared" si="1871"/>
        <v/>
      </c>
      <c r="AT475" s="55" t="str">
        <f t="shared" si="1871"/>
        <v/>
      </c>
      <c r="AU475" s="55" t="str">
        <f t="shared" si="1871"/>
        <v/>
      </c>
      <c r="AV475" s="55" t="str">
        <f t="shared" si="1871"/>
        <v/>
      </c>
      <c r="AW475" s="55" t="str">
        <f t="shared" si="1871"/>
        <v/>
      </c>
      <c r="AX475" s="55" t="str">
        <f t="shared" si="1871"/>
        <v/>
      </c>
      <c r="AY475" s="55" t="str">
        <f t="shared" si="1871"/>
        <v/>
      </c>
      <c r="AZ475" s="55" t="str">
        <f t="shared" si="1871"/>
        <v/>
      </c>
      <c r="BA475" s="55" t="str">
        <f t="shared" si="1871"/>
        <v/>
      </c>
      <c r="BB475" s="55" t="str">
        <f t="shared" si="1871"/>
        <v/>
      </c>
      <c r="BC475" s="55" t="str">
        <f t="shared" si="1871"/>
        <v/>
      </c>
      <c r="BD475" s="55" t="str">
        <f t="shared" si="1871"/>
        <v/>
      </c>
      <c r="BE475" s="55" t="str">
        <f t="shared" si="1871"/>
        <v/>
      </c>
      <c r="BF475" s="55" t="str">
        <f t="shared" si="1871"/>
        <v/>
      </c>
      <c r="BG475" s="55" t="str">
        <f t="shared" si="1871"/>
        <v/>
      </c>
      <c r="BH475" s="55" t="str">
        <f t="shared" si="1871"/>
        <v/>
      </c>
      <c r="BI475" s="55" t="str">
        <f t="shared" si="1871"/>
        <v/>
      </c>
      <c r="BJ475" s="55" t="str">
        <f t="shared" si="1871"/>
        <v/>
      </c>
      <c r="BK475" s="55" t="str">
        <f t="shared" si="1871"/>
        <v/>
      </c>
      <c r="BL475" s="55" t="str">
        <f t="shared" si="1871"/>
        <v/>
      </c>
      <c r="BM475" s="55" t="str">
        <f t="shared" si="1871"/>
        <v/>
      </c>
      <c r="BN475" s="55" t="str">
        <f t="shared" si="1871"/>
        <v/>
      </c>
      <c r="BO475" s="55" t="str">
        <f t="shared" si="1871"/>
        <v/>
      </c>
      <c r="BP475" s="55" t="str">
        <f t="shared" si="1871"/>
        <v/>
      </c>
      <c r="BQ475" s="55" t="str">
        <f t="shared" si="1871"/>
        <v/>
      </c>
      <c r="BR475" s="55" t="str">
        <f t="shared" si="1871"/>
        <v/>
      </c>
      <c r="BS475" s="55" t="str">
        <f t="shared" si="1871"/>
        <v/>
      </c>
      <c r="BT475" s="55" t="str">
        <f t="shared" si="1871"/>
        <v/>
      </c>
      <c r="BU475" s="55" t="str">
        <f t="shared" si="1871"/>
        <v/>
      </c>
      <c r="BV475" s="55" t="str">
        <f t="shared" si="1871"/>
        <v/>
      </c>
      <c r="BW475" s="55" t="str">
        <f t="shared" ref="BW475:CO475" si="1872">IFERROR(IF($Y$2="DAILY",BV475+1,""),"")</f>
        <v/>
      </c>
      <c r="BX475" s="55" t="str">
        <f t="shared" si="1872"/>
        <v/>
      </c>
      <c r="BY475" s="55" t="str">
        <f t="shared" si="1872"/>
        <v/>
      </c>
      <c r="BZ475" s="55" t="str">
        <f t="shared" si="1872"/>
        <v/>
      </c>
      <c r="CA475" s="55" t="str">
        <f t="shared" si="1872"/>
        <v/>
      </c>
      <c r="CB475" s="55" t="str">
        <f t="shared" si="1872"/>
        <v/>
      </c>
      <c r="CC475" s="55" t="str">
        <f t="shared" si="1872"/>
        <v/>
      </c>
      <c r="CD475" s="55" t="str">
        <f t="shared" si="1872"/>
        <v/>
      </c>
      <c r="CE475" s="55" t="str">
        <f t="shared" si="1872"/>
        <v/>
      </c>
      <c r="CF475" s="55" t="str">
        <f t="shared" si="1872"/>
        <v/>
      </c>
      <c r="CG475" s="55" t="str">
        <f t="shared" si="1872"/>
        <v/>
      </c>
      <c r="CH475" s="55" t="str">
        <f t="shared" si="1872"/>
        <v/>
      </c>
      <c r="CI475" s="55" t="str">
        <f t="shared" si="1872"/>
        <v/>
      </c>
      <c r="CJ475" s="55" t="str">
        <f t="shared" si="1872"/>
        <v/>
      </c>
      <c r="CK475" s="55" t="str">
        <f t="shared" si="1872"/>
        <v/>
      </c>
      <c r="CL475" s="55" t="str">
        <f t="shared" si="1872"/>
        <v/>
      </c>
      <c r="CM475" s="55" t="str">
        <f t="shared" si="1872"/>
        <v/>
      </c>
      <c r="CN475" s="55" t="str">
        <f t="shared" si="1872"/>
        <v/>
      </c>
      <c r="CO475" s="55" t="str">
        <f t="shared" si="1872"/>
        <v/>
      </c>
      <c r="CP475" s="56" t="str">
        <f>IFERROR(IF($Y$2="DAILY",DATE(B475,1,1)-WEEKDAY(DATE(B475,1,1))+13*7,DATE(CR475,1,1)-WEEKDAY(DATE(CR475,1,1))+13*7),"")</f>
        <v/>
      </c>
      <c r="CQ475" s="3"/>
      <c r="CR475" s="3" t="str">
        <f>B103</f>
        <v/>
      </c>
    </row>
    <row r="476" spans="1:96" ht="21" customHeight="1" x14ac:dyDescent="0.25">
      <c r="A476" s="48"/>
      <c r="B476" s="61"/>
      <c r="C476" s="57">
        <f t="shared" ref="C476" si="1873">IF($Y$2="DAILY",2,"")</f>
        <v>2</v>
      </c>
      <c r="D476" s="54" t="str">
        <f t="shared" ref="D476:D478" si="1874">IFERROR(IF($Y$2="DAILY",CP475+1,""),"")</f>
        <v/>
      </c>
      <c r="E476" s="55" t="str">
        <f t="shared" ref="E476:BP476" si="1875">IFERROR(IF($Y$2="DAILY",D476+1,""),"")</f>
        <v/>
      </c>
      <c r="F476" s="55" t="str">
        <f t="shared" si="1875"/>
        <v/>
      </c>
      <c r="G476" s="55" t="str">
        <f t="shared" si="1875"/>
        <v/>
      </c>
      <c r="H476" s="55" t="str">
        <f t="shared" si="1875"/>
        <v/>
      </c>
      <c r="I476" s="55" t="str">
        <f t="shared" si="1875"/>
        <v/>
      </c>
      <c r="J476" s="55" t="str">
        <f t="shared" si="1875"/>
        <v/>
      </c>
      <c r="K476" s="55" t="str">
        <f t="shared" si="1875"/>
        <v/>
      </c>
      <c r="L476" s="55" t="str">
        <f t="shared" si="1875"/>
        <v/>
      </c>
      <c r="M476" s="55" t="str">
        <f t="shared" si="1875"/>
        <v/>
      </c>
      <c r="N476" s="55" t="str">
        <f t="shared" si="1875"/>
        <v/>
      </c>
      <c r="O476" s="55" t="str">
        <f t="shared" si="1875"/>
        <v/>
      </c>
      <c r="P476" s="55" t="str">
        <f t="shared" si="1875"/>
        <v/>
      </c>
      <c r="Q476" s="55" t="str">
        <f t="shared" si="1875"/>
        <v/>
      </c>
      <c r="R476" s="55" t="str">
        <f t="shared" si="1875"/>
        <v/>
      </c>
      <c r="S476" s="55" t="str">
        <f t="shared" si="1875"/>
        <v/>
      </c>
      <c r="T476" s="55" t="str">
        <f t="shared" si="1875"/>
        <v/>
      </c>
      <c r="U476" s="55" t="str">
        <f t="shared" si="1875"/>
        <v/>
      </c>
      <c r="V476" s="55" t="str">
        <f t="shared" si="1875"/>
        <v/>
      </c>
      <c r="W476" s="55" t="str">
        <f t="shared" si="1875"/>
        <v/>
      </c>
      <c r="X476" s="55" t="str">
        <f t="shared" si="1875"/>
        <v/>
      </c>
      <c r="Y476" s="55" t="str">
        <f t="shared" si="1875"/>
        <v/>
      </c>
      <c r="Z476" s="55" t="str">
        <f t="shared" si="1875"/>
        <v/>
      </c>
      <c r="AA476" s="55" t="str">
        <f t="shared" si="1875"/>
        <v/>
      </c>
      <c r="AB476" s="55" t="str">
        <f t="shared" si="1875"/>
        <v/>
      </c>
      <c r="AC476" s="55" t="str">
        <f t="shared" si="1875"/>
        <v/>
      </c>
      <c r="AD476" s="55" t="str">
        <f t="shared" si="1875"/>
        <v/>
      </c>
      <c r="AE476" s="55" t="str">
        <f t="shared" si="1875"/>
        <v/>
      </c>
      <c r="AF476" s="55" t="str">
        <f t="shared" si="1875"/>
        <v/>
      </c>
      <c r="AG476" s="55" t="str">
        <f t="shared" si="1875"/>
        <v/>
      </c>
      <c r="AH476" s="55" t="str">
        <f t="shared" si="1875"/>
        <v/>
      </c>
      <c r="AI476" s="55" t="str">
        <f t="shared" si="1875"/>
        <v/>
      </c>
      <c r="AJ476" s="55" t="str">
        <f t="shared" si="1875"/>
        <v/>
      </c>
      <c r="AK476" s="55" t="str">
        <f t="shared" si="1875"/>
        <v/>
      </c>
      <c r="AL476" s="55" t="str">
        <f t="shared" si="1875"/>
        <v/>
      </c>
      <c r="AM476" s="55" t="str">
        <f t="shared" si="1875"/>
        <v/>
      </c>
      <c r="AN476" s="55" t="str">
        <f t="shared" si="1875"/>
        <v/>
      </c>
      <c r="AO476" s="55" t="str">
        <f t="shared" si="1875"/>
        <v/>
      </c>
      <c r="AP476" s="55" t="str">
        <f t="shared" si="1875"/>
        <v/>
      </c>
      <c r="AQ476" s="55" t="str">
        <f t="shared" si="1875"/>
        <v/>
      </c>
      <c r="AR476" s="55" t="str">
        <f t="shared" si="1875"/>
        <v/>
      </c>
      <c r="AS476" s="55" t="str">
        <f t="shared" si="1875"/>
        <v/>
      </c>
      <c r="AT476" s="55" t="str">
        <f t="shared" si="1875"/>
        <v/>
      </c>
      <c r="AU476" s="55" t="str">
        <f t="shared" si="1875"/>
        <v/>
      </c>
      <c r="AV476" s="55" t="str">
        <f t="shared" si="1875"/>
        <v/>
      </c>
      <c r="AW476" s="55" t="str">
        <f t="shared" si="1875"/>
        <v/>
      </c>
      <c r="AX476" s="55" t="str">
        <f t="shared" si="1875"/>
        <v/>
      </c>
      <c r="AY476" s="55" t="str">
        <f t="shared" si="1875"/>
        <v/>
      </c>
      <c r="AZ476" s="55" t="str">
        <f t="shared" si="1875"/>
        <v/>
      </c>
      <c r="BA476" s="55" t="str">
        <f t="shared" si="1875"/>
        <v/>
      </c>
      <c r="BB476" s="55" t="str">
        <f t="shared" si="1875"/>
        <v/>
      </c>
      <c r="BC476" s="55" t="str">
        <f t="shared" si="1875"/>
        <v/>
      </c>
      <c r="BD476" s="55" t="str">
        <f t="shared" si="1875"/>
        <v/>
      </c>
      <c r="BE476" s="55" t="str">
        <f t="shared" si="1875"/>
        <v/>
      </c>
      <c r="BF476" s="55" t="str">
        <f t="shared" si="1875"/>
        <v/>
      </c>
      <c r="BG476" s="55" t="str">
        <f t="shared" si="1875"/>
        <v/>
      </c>
      <c r="BH476" s="55" t="str">
        <f t="shared" si="1875"/>
        <v/>
      </c>
      <c r="BI476" s="55" t="str">
        <f t="shared" si="1875"/>
        <v/>
      </c>
      <c r="BJ476" s="55" t="str">
        <f t="shared" si="1875"/>
        <v/>
      </c>
      <c r="BK476" s="55" t="str">
        <f t="shared" si="1875"/>
        <v/>
      </c>
      <c r="BL476" s="55" t="str">
        <f t="shared" si="1875"/>
        <v/>
      </c>
      <c r="BM476" s="55" t="str">
        <f t="shared" si="1875"/>
        <v/>
      </c>
      <c r="BN476" s="55" t="str">
        <f t="shared" si="1875"/>
        <v/>
      </c>
      <c r="BO476" s="55" t="str">
        <f t="shared" si="1875"/>
        <v/>
      </c>
      <c r="BP476" s="55" t="str">
        <f t="shared" si="1875"/>
        <v/>
      </c>
      <c r="BQ476" s="55" t="str">
        <f t="shared" ref="BQ476:CO476" si="1876">IFERROR(IF($Y$2="DAILY",BP476+1,""),"")</f>
        <v/>
      </c>
      <c r="BR476" s="55" t="str">
        <f t="shared" si="1876"/>
        <v/>
      </c>
      <c r="BS476" s="55" t="str">
        <f t="shared" si="1876"/>
        <v/>
      </c>
      <c r="BT476" s="55" t="str">
        <f t="shared" si="1876"/>
        <v/>
      </c>
      <c r="BU476" s="55" t="str">
        <f t="shared" si="1876"/>
        <v/>
      </c>
      <c r="BV476" s="55" t="str">
        <f t="shared" si="1876"/>
        <v/>
      </c>
      <c r="BW476" s="55" t="str">
        <f t="shared" si="1876"/>
        <v/>
      </c>
      <c r="BX476" s="55" t="str">
        <f t="shared" si="1876"/>
        <v/>
      </c>
      <c r="BY476" s="55" t="str">
        <f t="shared" si="1876"/>
        <v/>
      </c>
      <c r="BZ476" s="55" t="str">
        <f t="shared" si="1876"/>
        <v/>
      </c>
      <c r="CA476" s="55" t="str">
        <f t="shared" si="1876"/>
        <v/>
      </c>
      <c r="CB476" s="55" t="str">
        <f t="shared" si="1876"/>
        <v/>
      </c>
      <c r="CC476" s="55" t="str">
        <f t="shared" si="1876"/>
        <v/>
      </c>
      <c r="CD476" s="55" t="str">
        <f t="shared" si="1876"/>
        <v/>
      </c>
      <c r="CE476" s="55" t="str">
        <f t="shared" si="1876"/>
        <v/>
      </c>
      <c r="CF476" s="55" t="str">
        <f t="shared" si="1876"/>
        <v/>
      </c>
      <c r="CG476" s="55" t="str">
        <f t="shared" si="1876"/>
        <v/>
      </c>
      <c r="CH476" s="55" t="str">
        <f t="shared" si="1876"/>
        <v/>
      </c>
      <c r="CI476" s="55" t="str">
        <f t="shared" si="1876"/>
        <v/>
      </c>
      <c r="CJ476" s="55" t="str">
        <f t="shared" si="1876"/>
        <v/>
      </c>
      <c r="CK476" s="55" t="str">
        <f t="shared" si="1876"/>
        <v/>
      </c>
      <c r="CL476" s="55" t="str">
        <f t="shared" si="1876"/>
        <v/>
      </c>
      <c r="CM476" s="55" t="str">
        <f t="shared" si="1876"/>
        <v/>
      </c>
      <c r="CN476" s="55" t="str">
        <f t="shared" si="1876"/>
        <v/>
      </c>
      <c r="CO476" s="55" t="str">
        <f t="shared" si="1876"/>
        <v/>
      </c>
      <c r="CP476" s="56" t="str">
        <f>IFERROR(IF($Y$2="DAILY",DATE(B475,1,1)-WEEKDAY(DATE(B475,1,1))+26*7,DATE(CR476,1,1)-WEEKDAY(DATE(CR476,1,1))+26*7),"")</f>
        <v/>
      </c>
      <c r="CQ476" s="3"/>
      <c r="CR476" s="3" t="str">
        <f>B103</f>
        <v/>
      </c>
    </row>
    <row r="477" spans="1:96" ht="21" customHeight="1" x14ac:dyDescent="0.25">
      <c r="A477" s="48"/>
      <c r="B477" s="49"/>
      <c r="C477" s="57">
        <f t="shared" ref="C477" si="1877">IF($Y$2="DAILY",3,"")</f>
        <v>3</v>
      </c>
      <c r="D477" s="54" t="str">
        <f t="shared" si="1874"/>
        <v/>
      </c>
      <c r="E477" s="55" t="str">
        <f t="shared" ref="E477:BP477" si="1878">IFERROR(IF($Y$2="DAILY",D477+1,""),"")</f>
        <v/>
      </c>
      <c r="F477" s="55" t="str">
        <f t="shared" si="1878"/>
        <v/>
      </c>
      <c r="G477" s="55" t="str">
        <f t="shared" si="1878"/>
        <v/>
      </c>
      <c r="H477" s="55" t="str">
        <f t="shared" si="1878"/>
        <v/>
      </c>
      <c r="I477" s="55" t="str">
        <f t="shared" si="1878"/>
        <v/>
      </c>
      <c r="J477" s="55" t="str">
        <f t="shared" si="1878"/>
        <v/>
      </c>
      <c r="K477" s="55" t="str">
        <f t="shared" si="1878"/>
        <v/>
      </c>
      <c r="L477" s="55" t="str">
        <f t="shared" si="1878"/>
        <v/>
      </c>
      <c r="M477" s="55" t="str">
        <f t="shared" si="1878"/>
        <v/>
      </c>
      <c r="N477" s="55" t="str">
        <f t="shared" si="1878"/>
        <v/>
      </c>
      <c r="O477" s="55" t="str">
        <f t="shared" si="1878"/>
        <v/>
      </c>
      <c r="P477" s="55" t="str">
        <f t="shared" si="1878"/>
        <v/>
      </c>
      <c r="Q477" s="55" t="str">
        <f t="shared" si="1878"/>
        <v/>
      </c>
      <c r="R477" s="55" t="str">
        <f t="shared" si="1878"/>
        <v/>
      </c>
      <c r="S477" s="55" t="str">
        <f t="shared" si="1878"/>
        <v/>
      </c>
      <c r="T477" s="55" t="str">
        <f t="shared" si="1878"/>
        <v/>
      </c>
      <c r="U477" s="55" t="str">
        <f t="shared" si="1878"/>
        <v/>
      </c>
      <c r="V477" s="55" t="str">
        <f t="shared" si="1878"/>
        <v/>
      </c>
      <c r="W477" s="55" t="str">
        <f t="shared" si="1878"/>
        <v/>
      </c>
      <c r="X477" s="55" t="str">
        <f t="shared" si="1878"/>
        <v/>
      </c>
      <c r="Y477" s="55" t="str">
        <f t="shared" si="1878"/>
        <v/>
      </c>
      <c r="Z477" s="55" t="str">
        <f t="shared" si="1878"/>
        <v/>
      </c>
      <c r="AA477" s="55" t="str">
        <f t="shared" si="1878"/>
        <v/>
      </c>
      <c r="AB477" s="55" t="str">
        <f t="shared" si="1878"/>
        <v/>
      </c>
      <c r="AC477" s="55" t="str">
        <f t="shared" si="1878"/>
        <v/>
      </c>
      <c r="AD477" s="55" t="str">
        <f t="shared" si="1878"/>
        <v/>
      </c>
      <c r="AE477" s="55" t="str">
        <f t="shared" si="1878"/>
        <v/>
      </c>
      <c r="AF477" s="55" t="str">
        <f t="shared" si="1878"/>
        <v/>
      </c>
      <c r="AG477" s="55" t="str">
        <f t="shared" si="1878"/>
        <v/>
      </c>
      <c r="AH477" s="55" t="str">
        <f t="shared" si="1878"/>
        <v/>
      </c>
      <c r="AI477" s="55" t="str">
        <f t="shared" si="1878"/>
        <v/>
      </c>
      <c r="AJ477" s="55" t="str">
        <f t="shared" si="1878"/>
        <v/>
      </c>
      <c r="AK477" s="55" t="str">
        <f t="shared" si="1878"/>
        <v/>
      </c>
      <c r="AL477" s="55" t="str">
        <f t="shared" si="1878"/>
        <v/>
      </c>
      <c r="AM477" s="55" t="str">
        <f t="shared" si="1878"/>
        <v/>
      </c>
      <c r="AN477" s="55" t="str">
        <f t="shared" si="1878"/>
        <v/>
      </c>
      <c r="AO477" s="55" t="str">
        <f t="shared" si="1878"/>
        <v/>
      </c>
      <c r="AP477" s="55" t="str">
        <f t="shared" si="1878"/>
        <v/>
      </c>
      <c r="AQ477" s="55" t="str">
        <f t="shared" si="1878"/>
        <v/>
      </c>
      <c r="AR477" s="55" t="str">
        <f t="shared" si="1878"/>
        <v/>
      </c>
      <c r="AS477" s="55" t="str">
        <f t="shared" si="1878"/>
        <v/>
      </c>
      <c r="AT477" s="55" t="str">
        <f t="shared" si="1878"/>
        <v/>
      </c>
      <c r="AU477" s="55" t="str">
        <f t="shared" si="1878"/>
        <v/>
      </c>
      <c r="AV477" s="55" t="str">
        <f t="shared" si="1878"/>
        <v/>
      </c>
      <c r="AW477" s="55" t="str">
        <f t="shared" si="1878"/>
        <v/>
      </c>
      <c r="AX477" s="55" t="str">
        <f t="shared" si="1878"/>
        <v/>
      </c>
      <c r="AY477" s="55" t="str">
        <f t="shared" si="1878"/>
        <v/>
      </c>
      <c r="AZ477" s="55" t="str">
        <f t="shared" si="1878"/>
        <v/>
      </c>
      <c r="BA477" s="55" t="str">
        <f t="shared" si="1878"/>
        <v/>
      </c>
      <c r="BB477" s="55" t="str">
        <f t="shared" si="1878"/>
        <v/>
      </c>
      <c r="BC477" s="55" t="str">
        <f t="shared" si="1878"/>
        <v/>
      </c>
      <c r="BD477" s="55" t="str">
        <f t="shared" si="1878"/>
        <v/>
      </c>
      <c r="BE477" s="55" t="str">
        <f t="shared" si="1878"/>
        <v/>
      </c>
      <c r="BF477" s="55" t="str">
        <f t="shared" si="1878"/>
        <v/>
      </c>
      <c r="BG477" s="55" t="str">
        <f t="shared" si="1878"/>
        <v/>
      </c>
      <c r="BH477" s="55" t="str">
        <f t="shared" si="1878"/>
        <v/>
      </c>
      <c r="BI477" s="55" t="str">
        <f t="shared" si="1878"/>
        <v/>
      </c>
      <c r="BJ477" s="55" t="str">
        <f t="shared" si="1878"/>
        <v/>
      </c>
      <c r="BK477" s="55" t="str">
        <f t="shared" si="1878"/>
        <v/>
      </c>
      <c r="BL477" s="55" t="str">
        <f t="shared" si="1878"/>
        <v/>
      </c>
      <c r="BM477" s="55" t="str">
        <f t="shared" si="1878"/>
        <v/>
      </c>
      <c r="BN477" s="55" t="str">
        <f t="shared" si="1878"/>
        <v/>
      </c>
      <c r="BO477" s="55" t="str">
        <f t="shared" si="1878"/>
        <v/>
      </c>
      <c r="BP477" s="55" t="str">
        <f t="shared" si="1878"/>
        <v/>
      </c>
      <c r="BQ477" s="55" t="str">
        <f t="shared" ref="BQ477:CO477" si="1879">IFERROR(IF($Y$2="DAILY",BP477+1,""),"")</f>
        <v/>
      </c>
      <c r="BR477" s="55" t="str">
        <f t="shared" si="1879"/>
        <v/>
      </c>
      <c r="BS477" s="55" t="str">
        <f t="shared" si="1879"/>
        <v/>
      </c>
      <c r="BT477" s="55" t="str">
        <f t="shared" si="1879"/>
        <v/>
      </c>
      <c r="BU477" s="55" t="str">
        <f t="shared" si="1879"/>
        <v/>
      </c>
      <c r="BV477" s="55" t="str">
        <f t="shared" si="1879"/>
        <v/>
      </c>
      <c r="BW477" s="55" t="str">
        <f t="shared" si="1879"/>
        <v/>
      </c>
      <c r="BX477" s="55" t="str">
        <f t="shared" si="1879"/>
        <v/>
      </c>
      <c r="BY477" s="55" t="str">
        <f t="shared" si="1879"/>
        <v/>
      </c>
      <c r="BZ477" s="55" t="str">
        <f t="shared" si="1879"/>
        <v/>
      </c>
      <c r="CA477" s="55" t="str">
        <f t="shared" si="1879"/>
        <v/>
      </c>
      <c r="CB477" s="55" t="str">
        <f t="shared" si="1879"/>
        <v/>
      </c>
      <c r="CC477" s="55" t="str">
        <f t="shared" si="1879"/>
        <v/>
      </c>
      <c r="CD477" s="55" t="str">
        <f t="shared" si="1879"/>
        <v/>
      </c>
      <c r="CE477" s="55" t="str">
        <f t="shared" si="1879"/>
        <v/>
      </c>
      <c r="CF477" s="55" t="str">
        <f t="shared" si="1879"/>
        <v/>
      </c>
      <c r="CG477" s="55" t="str">
        <f t="shared" si="1879"/>
        <v/>
      </c>
      <c r="CH477" s="55" t="str">
        <f t="shared" si="1879"/>
        <v/>
      </c>
      <c r="CI477" s="55" t="str">
        <f t="shared" si="1879"/>
        <v/>
      </c>
      <c r="CJ477" s="55" t="str">
        <f t="shared" si="1879"/>
        <v/>
      </c>
      <c r="CK477" s="55" t="str">
        <f t="shared" si="1879"/>
        <v/>
      </c>
      <c r="CL477" s="55" t="str">
        <f t="shared" si="1879"/>
        <v/>
      </c>
      <c r="CM477" s="55" t="str">
        <f t="shared" si="1879"/>
        <v/>
      </c>
      <c r="CN477" s="55" t="str">
        <f t="shared" si="1879"/>
        <v/>
      </c>
      <c r="CO477" s="55" t="str">
        <f t="shared" si="1879"/>
        <v/>
      </c>
      <c r="CP477" s="56" t="str">
        <f>IFERROR(IF($Y$2="DAILY",DATE(B475,1,1)-WEEKDAY(DATE(B475,1,1))+39*7,DATE(CR477,1,1)-WEEKDAY(DATE(CR477,1,1))+39*7),"")</f>
        <v/>
      </c>
      <c r="CQ477" s="3"/>
      <c r="CR477" s="3" t="str">
        <f>B103</f>
        <v/>
      </c>
    </row>
    <row r="478" spans="1:96" ht="21" customHeight="1" x14ac:dyDescent="0.25">
      <c r="A478" s="48"/>
      <c r="B478" s="49"/>
      <c r="C478" s="57">
        <f t="shared" ref="C478" si="1880">IF($Y$2="DAILY",4,"")</f>
        <v>4</v>
      </c>
      <c r="D478" s="54" t="str">
        <f t="shared" si="1874"/>
        <v/>
      </c>
      <c r="E478" s="55" t="str">
        <f t="shared" ref="E478:BP478" si="1881">IFERROR(IF($Y$2="DAILY",D478+1,""),"")</f>
        <v/>
      </c>
      <c r="F478" s="55" t="str">
        <f t="shared" si="1881"/>
        <v/>
      </c>
      <c r="G478" s="55" t="str">
        <f t="shared" si="1881"/>
        <v/>
      </c>
      <c r="H478" s="55" t="str">
        <f t="shared" si="1881"/>
        <v/>
      </c>
      <c r="I478" s="55" t="str">
        <f t="shared" si="1881"/>
        <v/>
      </c>
      <c r="J478" s="55" t="str">
        <f t="shared" si="1881"/>
        <v/>
      </c>
      <c r="K478" s="55" t="str">
        <f t="shared" si="1881"/>
        <v/>
      </c>
      <c r="L478" s="55" t="str">
        <f t="shared" si="1881"/>
        <v/>
      </c>
      <c r="M478" s="55" t="str">
        <f t="shared" si="1881"/>
        <v/>
      </c>
      <c r="N478" s="55" t="str">
        <f t="shared" si="1881"/>
        <v/>
      </c>
      <c r="O478" s="55" t="str">
        <f t="shared" si="1881"/>
        <v/>
      </c>
      <c r="P478" s="55" t="str">
        <f t="shared" si="1881"/>
        <v/>
      </c>
      <c r="Q478" s="55" t="str">
        <f t="shared" si="1881"/>
        <v/>
      </c>
      <c r="R478" s="55" t="str">
        <f t="shared" si="1881"/>
        <v/>
      </c>
      <c r="S478" s="55" t="str">
        <f t="shared" si="1881"/>
        <v/>
      </c>
      <c r="T478" s="55" t="str">
        <f t="shared" si="1881"/>
        <v/>
      </c>
      <c r="U478" s="55" t="str">
        <f t="shared" si="1881"/>
        <v/>
      </c>
      <c r="V478" s="55" t="str">
        <f t="shared" si="1881"/>
        <v/>
      </c>
      <c r="W478" s="55" t="str">
        <f t="shared" si="1881"/>
        <v/>
      </c>
      <c r="X478" s="55" t="str">
        <f t="shared" si="1881"/>
        <v/>
      </c>
      <c r="Y478" s="55" t="str">
        <f t="shared" si="1881"/>
        <v/>
      </c>
      <c r="Z478" s="55" t="str">
        <f t="shared" si="1881"/>
        <v/>
      </c>
      <c r="AA478" s="55" t="str">
        <f t="shared" si="1881"/>
        <v/>
      </c>
      <c r="AB478" s="55" t="str">
        <f t="shared" si="1881"/>
        <v/>
      </c>
      <c r="AC478" s="55" t="str">
        <f t="shared" si="1881"/>
        <v/>
      </c>
      <c r="AD478" s="55" t="str">
        <f t="shared" si="1881"/>
        <v/>
      </c>
      <c r="AE478" s="55" t="str">
        <f t="shared" si="1881"/>
        <v/>
      </c>
      <c r="AF478" s="55" t="str">
        <f t="shared" si="1881"/>
        <v/>
      </c>
      <c r="AG478" s="55" t="str">
        <f t="shared" si="1881"/>
        <v/>
      </c>
      <c r="AH478" s="55" t="str">
        <f t="shared" si="1881"/>
        <v/>
      </c>
      <c r="AI478" s="55" t="str">
        <f t="shared" si="1881"/>
        <v/>
      </c>
      <c r="AJ478" s="55" t="str">
        <f t="shared" si="1881"/>
        <v/>
      </c>
      <c r="AK478" s="55" t="str">
        <f t="shared" si="1881"/>
        <v/>
      </c>
      <c r="AL478" s="55" t="str">
        <f t="shared" si="1881"/>
        <v/>
      </c>
      <c r="AM478" s="55" t="str">
        <f t="shared" si="1881"/>
        <v/>
      </c>
      <c r="AN478" s="55" t="str">
        <f t="shared" si="1881"/>
        <v/>
      </c>
      <c r="AO478" s="55" t="str">
        <f t="shared" si="1881"/>
        <v/>
      </c>
      <c r="AP478" s="55" t="str">
        <f t="shared" si="1881"/>
        <v/>
      </c>
      <c r="AQ478" s="55" t="str">
        <f t="shared" si="1881"/>
        <v/>
      </c>
      <c r="AR478" s="55" t="str">
        <f t="shared" si="1881"/>
        <v/>
      </c>
      <c r="AS478" s="55" t="str">
        <f t="shared" si="1881"/>
        <v/>
      </c>
      <c r="AT478" s="55" t="str">
        <f t="shared" si="1881"/>
        <v/>
      </c>
      <c r="AU478" s="55" t="str">
        <f t="shared" si="1881"/>
        <v/>
      </c>
      <c r="AV478" s="55" t="str">
        <f t="shared" si="1881"/>
        <v/>
      </c>
      <c r="AW478" s="55" t="str">
        <f t="shared" si="1881"/>
        <v/>
      </c>
      <c r="AX478" s="55" t="str">
        <f t="shared" si="1881"/>
        <v/>
      </c>
      <c r="AY478" s="55" t="str">
        <f t="shared" si="1881"/>
        <v/>
      </c>
      <c r="AZ478" s="55" t="str">
        <f t="shared" si="1881"/>
        <v/>
      </c>
      <c r="BA478" s="55" t="str">
        <f t="shared" si="1881"/>
        <v/>
      </c>
      <c r="BB478" s="55" t="str">
        <f t="shared" si="1881"/>
        <v/>
      </c>
      <c r="BC478" s="55" t="str">
        <f t="shared" si="1881"/>
        <v/>
      </c>
      <c r="BD478" s="55" t="str">
        <f t="shared" si="1881"/>
        <v/>
      </c>
      <c r="BE478" s="55" t="str">
        <f t="shared" si="1881"/>
        <v/>
      </c>
      <c r="BF478" s="55" t="str">
        <f t="shared" si="1881"/>
        <v/>
      </c>
      <c r="BG478" s="55" t="str">
        <f t="shared" si="1881"/>
        <v/>
      </c>
      <c r="BH478" s="55" t="str">
        <f t="shared" si="1881"/>
        <v/>
      </c>
      <c r="BI478" s="55" t="str">
        <f t="shared" si="1881"/>
        <v/>
      </c>
      <c r="BJ478" s="55" t="str">
        <f t="shared" si="1881"/>
        <v/>
      </c>
      <c r="BK478" s="55" t="str">
        <f t="shared" si="1881"/>
        <v/>
      </c>
      <c r="BL478" s="55" t="str">
        <f t="shared" si="1881"/>
        <v/>
      </c>
      <c r="BM478" s="55" t="str">
        <f t="shared" si="1881"/>
        <v/>
      </c>
      <c r="BN478" s="55" t="str">
        <f t="shared" si="1881"/>
        <v/>
      </c>
      <c r="BO478" s="55" t="str">
        <f t="shared" si="1881"/>
        <v/>
      </c>
      <c r="BP478" s="55" t="str">
        <f t="shared" si="1881"/>
        <v/>
      </c>
      <c r="BQ478" s="55" t="str">
        <f t="shared" ref="BQ478:CO478" si="1882">IFERROR(IF($Y$2="DAILY",BP478+1,""),"")</f>
        <v/>
      </c>
      <c r="BR478" s="55" t="str">
        <f t="shared" si="1882"/>
        <v/>
      </c>
      <c r="BS478" s="55" t="str">
        <f t="shared" si="1882"/>
        <v/>
      </c>
      <c r="BT478" s="55" t="str">
        <f t="shared" si="1882"/>
        <v/>
      </c>
      <c r="BU478" s="55" t="str">
        <f t="shared" si="1882"/>
        <v/>
      </c>
      <c r="BV478" s="55" t="str">
        <f t="shared" si="1882"/>
        <v/>
      </c>
      <c r="BW478" s="55" t="str">
        <f t="shared" si="1882"/>
        <v/>
      </c>
      <c r="BX478" s="55" t="str">
        <f t="shared" si="1882"/>
        <v/>
      </c>
      <c r="BY478" s="55" t="str">
        <f t="shared" si="1882"/>
        <v/>
      </c>
      <c r="BZ478" s="55" t="str">
        <f t="shared" si="1882"/>
        <v/>
      </c>
      <c r="CA478" s="55" t="str">
        <f t="shared" si="1882"/>
        <v/>
      </c>
      <c r="CB478" s="55" t="str">
        <f t="shared" si="1882"/>
        <v/>
      </c>
      <c r="CC478" s="55" t="str">
        <f t="shared" si="1882"/>
        <v/>
      </c>
      <c r="CD478" s="55" t="str">
        <f t="shared" si="1882"/>
        <v/>
      </c>
      <c r="CE478" s="55" t="str">
        <f t="shared" si="1882"/>
        <v/>
      </c>
      <c r="CF478" s="55" t="str">
        <f t="shared" si="1882"/>
        <v/>
      </c>
      <c r="CG478" s="55" t="str">
        <f t="shared" si="1882"/>
        <v/>
      </c>
      <c r="CH478" s="55" t="str">
        <f t="shared" si="1882"/>
        <v/>
      </c>
      <c r="CI478" s="55" t="str">
        <f t="shared" si="1882"/>
        <v/>
      </c>
      <c r="CJ478" s="55" t="str">
        <f t="shared" si="1882"/>
        <v/>
      </c>
      <c r="CK478" s="55" t="str">
        <f t="shared" si="1882"/>
        <v/>
      </c>
      <c r="CL478" s="55" t="str">
        <f t="shared" si="1882"/>
        <v/>
      </c>
      <c r="CM478" s="55" t="str">
        <f t="shared" si="1882"/>
        <v/>
      </c>
      <c r="CN478" s="55" t="str">
        <f t="shared" si="1882"/>
        <v/>
      </c>
      <c r="CO478" s="55" t="str">
        <f t="shared" si="1882"/>
        <v/>
      </c>
      <c r="CP478" s="56" t="str">
        <f>IFERROR(IF($Y$2="DAILY",DATE(B475,1,1)-WEEKDAY(DATE(B475,1,1))+52*7,DATE(CR478,1,1)-WEEKDAY(DATE(CR478,1,1))+52*7),"")</f>
        <v/>
      </c>
      <c r="CQ478" s="3"/>
      <c r="CR478" s="3" t="str">
        <f>B103</f>
        <v/>
      </c>
    </row>
    <row r="479" spans="1:96" ht="21" customHeight="1" x14ac:dyDescent="0.25">
      <c r="A479" s="48"/>
      <c r="B479" s="49"/>
      <c r="C479" s="58"/>
      <c r="D479" s="54" t="str">
        <f>IFERROR(IF($Y$2="DAILY",IF(AND(MONTH(DATE(B475,2,29))=2,WEEKDAY(DATE(B475,1,1))=7),DATE(B475,12,24),""),""),"")</f>
        <v/>
      </c>
      <c r="E479" s="55" t="str">
        <f>IFERROR(IF($Y$2="DAILY",IF(AND(MONTH(DATE(B475,2,29))=2,WEEKDAY(DATE(B475,1,1))=7),DATE(B475,12,25),""),""),"")</f>
        <v/>
      </c>
      <c r="F479" s="55" t="str">
        <f>IFERROR(IF($Y$2="DAILY",IF(AND(MONTH(DATE(B475,2,29))=2,WEEKDAY(DATE(B475,1,1))=7),DATE(B475,12,26),""),""),"")</f>
        <v/>
      </c>
      <c r="G479" s="55" t="str">
        <f>IFERROR(IF($Y$2="DAILY",IF(AND(MONTH(DATE(B475,2,29))=2,WEEKDAY(DATE(B475,1,1))=7),DATE(B475,12,27),""),""),"")</f>
        <v/>
      </c>
      <c r="H479" s="55" t="str">
        <f>IFERROR(IF($Y$2="DAILY",IF(AND(MONTH(DATE(B475,2,29))=2,WEEKDAY(DATE(B475,1,1))=7),DATE(B475,12,28),""),""),"")</f>
        <v/>
      </c>
      <c r="I479" s="55" t="str">
        <f>IFERROR(IF($Y$2="DAILY",IF(AND(MONTH(DATE(B475,2,29))=2,WEEKDAY(DATE(B475,1,1))=7),DATE(B475,12,29),""),""),"")</f>
        <v/>
      </c>
      <c r="J479" s="55" t="str">
        <f>IFERROR(IF($Y$2="DAILY",IF(AND(MONTH(DATE(B475,2,29))=2,WEEKDAY(DATE(B475,1,1))=7),DATE(B475,12,30),""),""),"")</f>
        <v/>
      </c>
      <c r="K479" s="55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  <c r="BN479" s="62"/>
      <c r="BO479" s="62"/>
      <c r="BP479" s="62"/>
      <c r="BQ479" s="62"/>
      <c r="BR479" s="62"/>
      <c r="BS479" s="62"/>
      <c r="BT479" s="62"/>
      <c r="BU479" s="62"/>
      <c r="BV479" s="62"/>
      <c r="BW479" s="62"/>
      <c r="BX479" s="62"/>
      <c r="BY479" s="62"/>
      <c r="BZ479" s="62"/>
      <c r="CA479" s="62"/>
      <c r="CB479" s="62"/>
      <c r="CC479" s="62"/>
      <c r="CD479" s="62"/>
      <c r="CE479" s="62"/>
      <c r="CF479" s="62"/>
      <c r="CG479" s="62"/>
      <c r="CH479" s="62"/>
      <c r="CI479" s="62"/>
      <c r="CJ479" s="62"/>
      <c r="CK479" s="62"/>
      <c r="CL479" s="62"/>
      <c r="CM479" s="62"/>
      <c r="CN479" s="62"/>
      <c r="CO479" s="62"/>
      <c r="CP479" s="56"/>
      <c r="CQ479" s="3"/>
      <c r="CR479" s="3" t="str">
        <f>B103</f>
        <v/>
      </c>
    </row>
    <row r="480" spans="1:96" ht="21" customHeight="1" x14ac:dyDescent="0.25">
      <c r="A480" s="48" t="str">
        <f>IFERROR(IF($Y$2="DAILY","93-94",""),"")</f>
        <v>93-94</v>
      </c>
      <c r="B480" s="49" t="str">
        <f>IFERROR(IF($Y$2="DAILY",$B$10+94,""),"")</f>
        <v/>
      </c>
      <c r="C480" s="57">
        <f t="shared" ref="C480" si="1883">IF($Y$2="DAILY",1,"")</f>
        <v>1</v>
      </c>
      <c r="D480" s="54" t="str">
        <f>IFERROR(IF($Y$2="DAILY",DATE(B480,1,1)-WEEKDAY(DATE(B480,1,1),1)+1,""),"")</f>
        <v/>
      </c>
      <c r="E480" s="55" t="str">
        <f>IFERROR(IF($Y$2="DAILY",DATE(B480,1,1)-WEEKDAY(DATE(B480,1,1),1)+2,""),"")</f>
        <v/>
      </c>
      <c r="F480" s="55" t="str">
        <f>IFERROR(IF($Y$2="DAILY",DATE(B480,1,1)-WEEKDAY(DATE(B480,1,1),1)+3,""),"")</f>
        <v/>
      </c>
      <c r="G480" s="55" t="str">
        <f>IFERROR(IF($Y$2="DAILY",DATE(B480,1,1)-WEEKDAY(DATE(B480,1,1),1)+4,""),"")</f>
        <v/>
      </c>
      <c r="H480" s="55" t="str">
        <f>IFERROR(IF($Y$2="DAILY",DATE(B480,1,1)-WEEKDAY(DATE(B480,1,1),1)+5,""),"")</f>
        <v/>
      </c>
      <c r="I480" s="55" t="str">
        <f>IFERROR(IF($Y$2="DAILY",DATE(B480,1,1)-WEEKDAY(DATE(B480,1,1),1)+6,""),"")</f>
        <v/>
      </c>
      <c r="J480" s="55" t="str">
        <f>IFERROR(IF($Y$2="DAILY",DATE(B480,1,1)-WEEKDAY(DATE(B480,1,1),1)+7,""),"")</f>
        <v/>
      </c>
      <c r="K480" s="55" t="str">
        <f t="shared" ref="K480:BV480" si="1884">IFERROR(IF($Y$2="DAILY",J480+1,""),"")</f>
        <v/>
      </c>
      <c r="L480" s="55" t="str">
        <f t="shared" si="1884"/>
        <v/>
      </c>
      <c r="M480" s="55" t="str">
        <f t="shared" si="1884"/>
        <v/>
      </c>
      <c r="N480" s="55" t="str">
        <f t="shared" si="1884"/>
        <v/>
      </c>
      <c r="O480" s="55" t="str">
        <f t="shared" si="1884"/>
        <v/>
      </c>
      <c r="P480" s="55" t="str">
        <f t="shared" si="1884"/>
        <v/>
      </c>
      <c r="Q480" s="55" t="str">
        <f t="shared" si="1884"/>
        <v/>
      </c>
      <c r="R480" s="55" t="str">
        <f t="shared" si="1884"/>
        <v/>
      </c>
      <c r="S480" s="55" t="str">
        <f t="shared" si="1884"/>
        <v/>
      </c>
      <c r="T480" s="55" t="str">
        <f t="shared" si="1884"/>
        <v/>
      </c>
      <c r="U480" s="55" t="str">
        <f t="shared" si="1884"/>
        <v/>
      </c>
      <c r="V480" s="55" t="str">
        <f t="shared" si="1884"/>
        <v/>
      </c>
      <c r="W480" s="55" t="str">
        <f t="shared" si="1884"/>
        <v/>
      </c>
      <c r="X480" s="55" t="str">
        <f t="shared" si="1884"/>
        <v/>
      </c>
      <c r="Y480" s="55" t="str">
        <f t="shared" si="1884"/>
        <v/>
      </c>
      <c r="Z480" s="55" t="str">
        <f t="shared" si="1884"/>
        <v/>
      </c>
      <c r="AA480" s="55" t="str">
        <f t="shared" si="1884"/>
        <v/>
      </c>
      <c r="AB480" s="55" t="str">
        <f t="shared" si="1884"/>
        <v/>
      </c>
      <c r="AC480" s="55" t="str">
        <f t="shared" si="1884"/>
        <v/>
      </c>
      <c r="AD480" s="55" t="str">
        <f t="shared" si="1884"/>
        <v/>
      </c>
      <c r="AE480" s="55" t="str">
        <f t="shared" si="1884"/>
        <v/>
      </c>
      <c r="AF480" s="55" t="str">
        <f t="shared" si="1884"/>
        <v/>
      </c>
      <c r="AG480" s="55" t="str">
        <f t="shared" si="1884"/>
        <v/>
      </c>
      <c r="AH480" s="55" t="str">
        <f t="shared" si="1884"/>
        <v/>
      </c>
      <c r="AI480" s="55" t="str">
        <f t="shared" si="1884"/>
        <v/>
      </c>
      <c r="AJ480" s="55" t="str">
        <f t="shared" si="1884"/>
        <v/>
      </c>
      <c r="AK480" s="55" t="str">
        <f t="shared" si="1884"/>
        <v/>
      </c>
      <c r="AL480" s="55" t="str">
        <f t="shared" si="1884"/>
        <v/>
      </c>
      <c r="AM480" s="55" t="str">
        <f t="shared" si="1884"/>
        <v/>
      </c>
      <c r="AN480" s="55" t="str">
        <f t="shared" si="1884"/>
        <v/>
      </c>
      <c r="AO480" s="55" t="str">
        <f t="shared" si="1884"/>
        <v/>
      </c>
      <c r="AP480" s="55" t="str">
        <f t="shared" si="1884"/>
        <v/>
      </c>
      <c r="AQ480" s="55" t="str">
        <f t="shared" si="1884"/>
        <v/>
      </c>
      <c r="AR480" s="55" t="str">
        <f t="shared" si="1884"/>
        <v/>
      </c>
      <c r="AS480" s="55" t="str">
        <f t="shared" si="1884"/>
        <v/>
      </c>
      <c r="AT480" s="55" t="str">
        <f t="shared" si="1884"/>
        <v/>
      </c>
      <c r="AU480" s="55" t="str">
        <f t="shared" si="1884"/>
        <v/>
      </c>
      <c r="AV480" s="55" t="str">
        <f t="shared" si="1884"/>
        <v/>
      </c>
      <c r="AW480" s="55" t="str">
        <f t="shared" si="1884"/>
        <v/>
      </c>
      <c r="AX480" s="55" t="str">
        <f t="shared" si="1884"/>
        <v/>
      </c>
      <c r="AY480" s="55" t="str">
        <f t="shared" si="1884"/>
        <v/>
      </c>
      <c r="AZ480" s="55" t="str">
        <f t="shared" si="1884"/>
        <v/>
      </c>
      <c r="BA480" s="55" t="str">
        <f t="shared" si="1884"/>
        <v/>
      </c>
      <c r="BB480" s="55" t="str">
        <f t="shared" si="1884"/>
        <v/>
      </c>
      <c r="BC480" s="55" t="str">
        <f t="shared" si="1884"/>
        <v/>
      </c>
      <c r="BD480" s="55" t="str">
        <f t="shared" si="1884"/>
        <v/>
      </c>
      <c r="BE480" s="55" t="str">
        <f t="shared" si="1884"/>
        <v/>
      </c>
      <c r="BF480" s="55" t="str">
        <f t="shared" si="1884"/>
        <v/>
      </c>
      <c r="BG480" s="55" t="str">
        <f t="shared" si="1884"/>
        <v/>
      </c>
      <c r="BH480" s="55" t="str">
        <f t="shared" si="1884"/>
        <v/>
      </c>
      <c r="BI480" s="55" t="str">
        <f t="shared" si="1884"/>
        <v/>
      </c>
      <c r="BJ480" s="55" t="str">
        <f t="shared" si="1884"/>
        <v/>
      </c>
      <c r="BK480" s="55" t="str">
        <f t="shared" si="1884"/>
        <v/>
      </c>
      <c r="BL480" s="55" t="str">
        <f t="shared" si="1884"/>
        <v/>
      </c>
      <c r="BM480" s="55" t="str">
        <f t="shared" si="1884"/>
        <v/>
      </c>
      <c r="BN480" s="55" t="str">
        <f t="shared" si="1884"/>
        <v/>
      </c>
      <c r="BO480" s="55" t="str">
        <f t="shared" si="1884"/>
        <v/>
      </c>
      <c r="BP480" s="55" t="str">
        <f t="shared" si="1884"/>
        <v/>
      </c>
      <c r="BQ480" s="55" t="str">
        <f t="shared" si="1884"/>
        <v/>
      </c>
      <c r="BR480" s="55" t="str">
        <f t="shared" si="1884"/>
        <v/>
      </c>
      <c r="BS480" s="55" t="str">
        <f t="shared" si="1884"/>
        <v/>
      </c>
      <c r="BT480" s="55" t="str">
        <f t="shared" si="1884"/>
        <v/>
      </c>
      <c r="BU480" s="55" t="str">
        <f t="shared" si="1884"/>
        <v/>
      </c>
      <c r="BV480" s="55" t="str">
        <f t="shared" si="1884"/>
        <v/>
      </c>
      <c r="BW480" s="55" t="str">
        <f t="shared" ref="BW480:CO480" si="1885">IFERROR(IF($Y$2="DAILY",BV480+1,""),"")</f>
        <v/>
      </c>
      <c r="BX480" s="55" t="str">
        <f t="shared" si="1885"/>
        <v/>
      </c>
      <c r="BY480" s="55" t="str">
        <f t="shared" si="1885"/>
        <v/>
      </c>
      <c r="BZ480" s="55" t="str">
        <f t="shared" si="1885"/>
        <v/>
      </c>
      <c r="CA480" s="55" t="str">
        <f t="shared" si="1885"/>
        <v/>
      </c>
      <c r="CB480" s="55" t="str">
        <f t="shared" si="1885"/>
        <v/>
      </c>
      <c r="CC480" s="55" t="str">
        <f t="shared" si="1885"/>
        <v/>
      </c>
      <c r="CD480" s="55" t="str">
        <f t="shared" si="1885"/>
        <v/>
      </c>
      <c r="CE480" s="55" t="str">
        <f t="shared" si="1885"/>
        <v/>
      </c>
      <c r="CF480" s="55" t="str">
        <f t="shared" si="1885"/>
        <v/>
      </c>
      <c r="CG480" s="55" t="str">
        <f t="shared" si="1885"/>
        <v/>
      </c>
      <c r="CH480" s="55" t="str">
        <f t="shared" si="1885"/>
        <v/>
      </c>
      <c r="CI480" s="55" t="str">
        <f t="shared" si="1885"/>
        <v/>
      </c>
      <c r="CJ480" s="55" t="str">
        <f t="shared" si="1885"/>
        <v/>
      </c>
      <c r="CK480" s="55" t="str">
        <f t="shared" si="1885"/>
        <v/>
      </c>
      <c r="CL480" s="55" t="str">
        <f t="shared" si="1885"/>
        <v/>
      </c>
      <c r="CM480" s="55" t="str">
        <f t="shared" si="1885"/>
        <v/>
      </c>
      <c r="CN480" s="55" t="str">
        <f t="shared" si="1885"/>
        <v/>
      </c>
      <c r="CO480" s="55" t="str">
        <f t="shared" si="1885"/>
        <v/>
      </c>
      <c r="CP480" s="56" t="str">
        <f>IFERROR(IF($Y$2="DAILY",DATE(B480,1,1)-WEEKDAY(DATE(B480,1,1))+13*7,DATE(CR480,1,1)-WEEKDAY(DATE(CR480,1,1))+13*7),"")</f>
        <v/>
      </c>
      <c r="CQ480" s="3"/>
      <c r="CR480" s="3" t="str">
        <f>B104</f>
        <v/>
      </c>
    </row>
    <row r="481" spans="1:96" ht="21" customHeight="1" x14ac:dyDescent="0.25">
      <c r="A481" s="48"/>
      <c r="B481" s="61"/>
      <c r="C481" s="57">
        <f t="shared" ref="C481" si="1886">IF($Y$2="DAILY",2,"")</f>
        <v>2</v>
      </c>
      <c r="D481" s="54" t="str">
        <f t="shared" ref="D481:D483" si="1887">IFERROR(IF($Y$2="DAILY",CP480+1,""),"")</f>
        <v/>
      </c>
      <c r="E481" s="55" t="str">
        <f t="shared" ref="E481:BP481" si="1888">IFERROR(IF($Y$2="DAILY",D481+1,""),"")</f>
        <v/>
      </c>
      <c r="F481" s="55" t="str">
        <f t="shared" si="1888"/>
        <v/>
      </c>
      <c r="G481" s="55" t="str">
        <f t="shared" si="1888"/>
        <v/>
      </c>
      <c r="H481" s="55" t="str">
        <f t="shared" si="1888"/>
        <v/>
      </c>
      <c r="I481" s="55" t="str">
        <f t="shared" si="1888"/>
        <v/>
      </c>
      <c r="J481" s="55" t="str">
        <f t="shared" si="1888"/>
        <v/>
      </c>
      <c r="K481" s="55" t="str">
        <f t="shared" si="1888"/>
        <v/>
      </c>
      <c r="L481" s="55" t="str">
        <f t="shared" si="1888"/>
        <v/>
      </c>
      <c r="M481" s="55" t="str">
        <f t="shared" si="1888"/>
        <v/>
      </c>
      <c r="N481" s="55" t="str">
        <f t="shared" si="1888"/>
        <v/>
      </c>
      <c r="O481" s="55" t="str">
        <f t="shared" si="1888"/>
        <v/>
      </c>
      <c r="P481" s="55" t="str">
        <f t="shared" si="1888"/>
        <v/>
      </c>
      <c r="Q481" s="55" t="str">
        <f t="shared" si="1888"/>
        <v/>
      </c>
      <c r="R481" s="55" t="str">
        <f t="shared" si="1888"/>
        <v/>
      </c>
      <c r="S481" s="55" t="str">
        <f t="shared" si="1888"/>
        <v/>
      </c>
      <c r="T481" s="55" t="str">
        <f t="shared" si="1888"/>
        <v/>
      </c>
      <c r="U481" s="55" t="str">
        <f t="shared" si="1888"/>
        <v/>
      </c>
      <c r="V481" s="55" t="str">
        <f t="shared" si="1888"/>
        <v/>
      </c>
      <c r="W481" s="55" t="str">
        <f t="shared" si="1888"/>
        <v/>
      </c>
      <c r="X481" s="55" t="str">
        <f t="shared" si="1888"/>
        <v/>
      </c>
      <c r="Y481" s="55" t="str">
        <f t="shared" si="1888"/>
        <v/>
      </c>
      <c r="Z481" s="55" t="str">
        <f t="shared" si="1888"/>
        <v/>
      </c>
      <c r="AA481" s="55" t="str">
        <f t="shared" si="1888"/>
        <v/>
      </c>
      <c r="AB481" s="55" t="str">
        <f t="shared" si="1888"/>
        <v/>
      </c>
      <c r="AC481" s="55" t="str">
        <f t="shared" si="1888"/>
        <v/>
      </c>
      <c r="AD481" s="55" t="str">
        <f t="shared" si="1888"/>
        <v/>
      </c>
      <c r="AE481" s="55" t="str">
        <f t="shared" si="1888"/>
        <v/>
      </c>
      <c r="AF481" s="55" t="str">
        <f t="shared" si="1888"/>
        <v/>
      </c>
      <c r="AG481" s="55" t="str">
        <f t="shared" si="1888"/>
        <v/>
      </c>
      <c r="AH481" s="55" t="str">
        <f t="shared" si="1888"/>
        <v/>
      </c>
      <c r="AI481" s="55" t="str">
        <f t="shared" si="1888"/>
        <v/>
      </c>
      <c r="AJ481" s="55" t="str">
        <f t="shared" si="1888"/>
        <v/>
      </c>
      <c r="AK481" s="55" t="str">
        <f t="shared" si="1888"/>
        <v/>
      </c>
      <c r="AL481" s="55" t="str">
        <f t="shared" si="1888"/>
        <v/>
      </c>
      <c r="AM481" s="55" t="str">
        <f t="shared" si="1888"/>
        <v/>
      </c>
      <c r="AN481" s="55" t="str">
        <f t="shared" si="1888"/>
        <v/>
      </c>
      <c r="AO481" s="55" t="str">
        <f t="shared" si="1888"/>
        <v/>
      </c>
      <c r="AP481" s="55" t="str">
        <f t="shared" si="1888"/>
        <v/>
      </c>
      <c r="AQ481" s="55" t="str">
        <f t="shared" si="1888"/>
        <v/>
      </c>
      <c r="AR481" s="55" t="str">
        <f t="shared" si="1888"/>
        <v/>
      </c>
      <c r="AS481" s="55" t="str">
        <f t="shared" si="1888"/>
        <v/>
      </c>
      <c r="AT481" s="55" t="str">
        <f t="shared" si="1888"/>
        <v/>
      </c>
      <c r="AU481" s="55" t="str">
        <f t="shared" si="1888"/>
        <v/>
      </c>
      <c r="AV481" s="55" t="str">
        <f t="shared" si="1888"/>
        <v/>
      </c>
      <c r="AW481" s="55" t="str">
        <f t="shared" si="1888"/>
        <v/>
      </c>
      <c r="AX481" s="55" t="str">
        <f t="shared" si="1888"/>
        <v/>
      </c>
      <c r="AY481" s="55" t="str">
        <f t="shared" si="1888"/>
        <v/>
      </c>
      <c r="AZ481" s="55" t="str">
        <f t="shared" si="1888"/>
        <v/>
      </c>
      <c r="BA481" s="55" t="str">
        <f t="shared" si="1888"/>
        <v/>
      </c>
      <c r="BB481" s="55" t="str">
        <f t="shared" si="1888"/>
        <v/>
      </c>
      <c r="BC481" s="55" t="str">
        <f t="shared" si="1888"/>
        <v/>
      </c>
      <c r="BD481" s="55" t="str">
        <f t="shared" si="1888"/>
        <v/>
      </c>
      <c r="BE481" s="55" t="str">
        <f t="shared" si="1888"/>
        <v/>
      </c>
      <c r="BF481" s="55" t="str">
        <f t="shared" si="1888"/>
        <v/>
      </c>
      <c r="BG481" s="55" t="str">
        <f t="shared" si="1888"/>
        <v/>
      </c>
      <c r="BH481" s="55" t="str">
        <f t="shared" si="1888"/>
        <v/>
      </c>
      <c r="BI481" s="55" t="str">
        <f t="shared" si="1888"/>
        <v/>
      </c>
      <c r="BJ481" s="55" t="str">
        <f t="shared" si="1888"/>
        <v/>
      </c>
      <c r="BK481" s="55" t="str">
        <f t="shared" si="1888"/>
        <v/>
      </c>
      <c r="BL481" s="55" t="str">
        <f t="shared" si="1888"/>
        <v/>
      </c>
      <c r="BM481" s="55" t="str">
        <f t="shared" si="1888"/>
        <v/>
      </c>
      <c r="BN481" s="55" t="str">
        <f t="shared" si="1888"/>
        <v/>
      </c>
      <c r="BO481" s="55" t="str">
        <f t="shared" si="1888"/>
        <v/>
      </c>
      <c r="BP481" s="55" t="str">
        <f t="shared" si="1888"/>
        <v/>
      </c>
      <c r="BQ481" s="55" t="str">
        <f t="shared" ref="BQ481:CO481" si="1889">IFERROR(IF($Y$2="DAILY",BP481+1,""),"")</f>
        <v/>
      </c>
      <c r="BR481" s="55" t="str">
        <f t="shared" si="1889"/>
        <v/>
      </c>
      <c r="BS481" s="55" t="str">
        <f t="shared" si="1889"/>
        <v/>
      </c>
      <c r="BT481" s="55" t="str">
        <f t="shared" si="1889"/>
        <v/>
      </c>
      <c r="BU481" s="55" t="str">
        <f t="shared" si="1889"/>
        <v/>
      </c>
      <c r="BV481" s="55" t="str">
        <f t="shared" si="1889"/>
        <v/>
      </c>
      <c r="BW481" s="55" t="str">
        <f t="shared" si="1889"/>
        <v/>
      </c>
      <c r="BX481" s="55" t="str">
        <f t="shared" si="1889"/>
        <v/>
      </c>
      <c r="BY481" s="55" t="str">
        <f t="shared" si="1889"/>
        <v/>
      </c>
      <c r="BZ481" s="55" t="str">
        <f t="shared" si="1889"/>
        <v/>
      </c>
      <c r="CA481" s="55" t="str">
        <f t="shared" si="1889"/>
        <v/>
      </c>
      <c r="CB481" s="55" t="str">
        <f t="shared" si="1889"/>
        <v/>
      </c>
      <c r="CC481" s="55" t="str">
        <f t="shared" si="1889"/>
        <v/>
      </c>
      <c r="CD481" s="55" t="str">
        <f t="shared" si="1889"/>
        <v/>
      </c>
      <c r="CE481" s="55" t="str">
        <f t="shared" si="1889"/>
        <v/>
      </c>
      <c r="CF481" s="55" t="str">
        <f t="shared" si="1889"/>
        <v/>
      </c>
      <c r="CG481" s="55" t="str">
        <f t="shared" si="1889"/>
        <v/>
      </c>
      <c r="CH481" s="55" t="str">
        <f t="shared" si="1889"/>
        <v/>
      </c>
      <c r="CI481" s="55" t="str">
        <f t="shared" si="1889"/>
        <v/>
      </c>
      <c r="CJ481" s="55" t="str">
        <f t="shared" si="1889"/>
        <v/>
      </c>
      <c r="CK481" s="55" t="str">
        <f t="shared" si="1889"/>
        <v/>
      </c>
      <c r="CL481" s="55" t="str">
        <f t="shared" si="1889"/>
        <v/>
      </c>
      <c r="CM481" s="55" t="str">
        <f t="shared" si="1889"/>
        <v/>
      </c>
      <c r="CN481" s="55" t="str">
        <f t="shared" si="1889"/>
        <v/>
      </c>
      <c r="CO481" s="55" t="str">
        <f t="shared" si="1889"/>
        <v/>
      </c>
      <c r="CP481" s="56" t="str">
        <f>IFERROR(IF($Y$2="DAILY",DATE(B480,1,1)-WEEKDAY(DATE(B480,1,1))+26*7,DATE(CR481,1,1)-WEEKDAY(DATE(CR481,1,1))+26*7),"")</f>
        <v/>
      </c>
      <c r="CQ481" s="3"/>
      <c r="CR481" s="3" t="str">
        <f>B104</f>
        <v/>
      </c>
    </row>
    <row r="482" spans="1:96" ht="21" customHeight="1" x14ac:dyDescent="0.25">
      <c r="A482" s="48"/>
      <c r="B482" s="49"/>
      <c r="C482" s="57">
        <f t="shared" ref="C482" si="1890">IF($Y$2="DAILY",3,"")</f>
        <v>3</v>
      </c>
      <c r="D482" s="54" t="str">
        <f t="shared" si="1887"/>
        <v/>
      </c>
      <c r="E482" s="55" t="str">
        <f t="shared" ref="E482:BP482" si="1891">IFERROR(IF($Y$2="DAILY",D482+1,""),"")</f>
        <v/>
      </c>
      <c r="F482" s="55" t="str">
        <f t="shared" si="1891"/>
        <v/>
      </c>
      <c r="G482" s="55" t="str">
        <f t="shared" si="1891"/>
        <v/>
      </c>
      <c r="H482" s="55" t="str">
        <f t="shared" si="1891"/>
        <v/>
      </c>
      <c r="I482" s="55" t="str">
        <f t="shared" si="1891"/>
        <v/>
      </c>
      <c r="J482" s="55" t="str">
        <f t="shared" si="1891"/>
        <v/>
      </c>
      <c r="K482" s="55" t="str">
        <f t="shared" si="1891"/>
        <v/>
      </c>
      <c r="L482" s="55" t="str">
        <f t="shared" si="1891"/>
        <v/>
      </c>
      <c r="M482" s="55" t="str">
        <f t="shared" si="1891"/>
        <v/>
      </c>
      <c r="N482" s="55" t="str">
        <f t="shared" si="1891"/>
        <v/>
      </c>
      <c r="O482" s="55" t="str">
        <f t="shared" si="1891"/>
        <v/>
      </c>
      <c r="P482" s="55" t="str">
        <f t="shared" si="1891"/>
        <v/>
      </c>
      <c r="Q482" s="55" t="str">
        <f t="shared" si="1891"/>
        <v/>
      </c>
      <c r="R482" s="55" t="str">
        <f t="shared" si="1891"/>
        <v/>
      </c>
      <c r="S482" s="55" t="str">
        <f t="shared" si="1891"/>
        <v/>
      </c>
      <c r="T482" s="55" t="str">
        <f t="shared" si="1891"/>
        <v/>
      </c>
      <c r="U482" s="55" t="str">
        <f t="shared" si="1891"/>
        <v/>
      </c>
      <c r="V482" s="55" t="str">
        <f t="shared" si="1891"/>
        <v/>
      </c>
      <c r="W482" s="55" t="str">
        <f t="shared" si="1891"/>
        <v/>
      </c>
      <c r="X482" s="55" t="str">
        <f t="shared" si="1891"/>
        <v/>
      </c>
      <c r="Y482" s="55" t="str">
        <f t="shared" si="1891"/>
        <v/>
      </c>
      <c r="Z482" s="55" t="str">
        <f t="shared" si="1891"/>
        <v/>
      </c>
      <c r="AA482" s="55" t="str">
        <f t="shared" si="1891"/>
        <v/>
      </c>
      <c r="AB482" s="55" t="str">
        <f t="shared" si="1891"/>
        <v/>
      </c>
      <c r="AC482" s="55" t="str">
        <f t="shared" si="1891"/>
        <v/>
      </c>
      <c r="AD482" s="55" t="str">
        <f t="shared" si="1891"/>
        <v/>
      </c>
      <c r="AE482" s="55" t="str">
        <f t="shared" si="1891"/>
        <v/>
      </c>
      <c r="AF482" s="55" t="str">
        <f t="shared" si="1891"/>
        <v/>
      </c>
      <c r="AG482" s="55" t="str">
        <f t="shared" si="1891"/>
        <v/>
      </c>
      <c r="AH482" s="55" t="str">
        <f t="shared" si="1891"/>
        <v/>
      </c>
      <c r="AI482" s="55" t="str">
        <f t="shared" si="1891"/>
        <v/>
      </c>
      <c r="AJ482" s="55" t="str">
        <f t="shared" si="1891"/>
        <v/>
      </c>
      <c r="AK482" s="55" t="str">
        <f t="shared" si="1891"/>
        <v/>
      </c>
      <c r="AL482" s="55" t="str">
        <f t="shared" si="1891"/>
        <v/>
      </c>
      <c r="AM482" s="55" t="str">
        <f t="shared" si="1891"/>
        <v/>
      </c>
      <c r="AN482" s="55" t="str">
        <f t="shared" si="1891"/>
        <v/>
      </c>
      <c r="AO482" s="55" t="str">
        <f t="shared" si="1891"/>
        <v/>
      </c>
      <c r="AP482" s="55" t="str">
        <f t="shared" si="1891"/>
        <v/>
      </c>
      <c r="AQ482" s="55" t="str">
        <f t="shared" si="1891"/>
        <v/>
      </c>
      <c r="AR482" s="55" t="str">
        <f t="shared" si="1891"/>
        <v/>
      </c>
      <c r="AS482" s="55" t="str">
        <f t="shared" si="1891"/>
        <v/>
      </c>
      <c r="AT482" s="55" t="str">
        <f t="shared" si="1891"/>
        <v/>
      </c>
      <c r="AU482" s="55" t="str">
        <f t="shared" si="1891"/>
        <v/>
      </c>
      <c r="AV482" s="55" t="str">
        <f t="shared" si="1891"/>
        <v/>
      </c>
      <c r="AW482" s="55" t="str">
        <f t="shared" si="1891"/>
        <v/>
      </c>
      <c r="AX482" s="55" t="str">
        <f t="shared" si="1891"/>
        <v/>
      </c>
      <c r="AY482" s="55" t="str">
        <f t="shared" si="1891"/>
        <v/>
      </c>
      <c r="AZ482" s="55" t="str">
        <f t="shared" si="1891"/>
        <v/>
      </c>
      <c r="BA482" s="55" t="str">
        <f t="shared" si="1891"/>
        <v/>
      </c>
      <c r="BB482" s="55" t="str">
        <f t="shared" si="1891"/>
        <v/>
      </c>
      <c r="BC482" s="55" t="str">
        <f t="shared" si="1891"/>
        <v/>
      </c>
      <c r="BD482" s="55" t="str">
        <f t="shared" si="1891"/>
        <v/>
      </c>
      <c r="BE482" s="55" t="str">
        <f t="shared" si="1891"/>
        <v/>
      </c>
      <c r="BF482" s="55" t="str">
        <f t="shared" si="1891"/>
        <v/>
      </c>
      <c r="BG482" s="55" t="str">
        <f t="shared" si="1891"/>
        <v/>
      </c>
      <c r="BH482" s="55" t="str">
        <f t="shared" si="1891"/>
        <v/>
      </c>
      <c r="BI482" s="55" t="str">
        <f t="shared" si="1891"/>
        <v/>
      </c>
      <c r="BJ482" s="55" t="str">
        <f t="shared" si="1891"/>
        <v/>
      </c>
      <c r="BK482" s="55" t="str">
        <f t="shared" si="1891"/>
        <v/>
      </c>
      <c r="BL482" s="55" t="str">
        <f t="shared" si="1891"/>
        <v/>
      </c>
      <c r="BM482" s="55" t="str">
        <f t="shared" si="1891"/>
        <v/>
      </c>
      <c r="BN482" s="55" t="str">
        <f t="shared" si="1891"/>
        <v/>
      </c>
      <c r="BO482" s="55" t="str">
        <f t="shared" si="1891"/>
        <v/>
      </c>
      <c r="BP482" s="55" t="str">
        <f t="shared" si="1891"/>
        <v/>
      </c>
      <c r="BQ482" s="55" t="str">
        <f t="shared" ref="BQ482:CO482" si="1892">IFERROR(IF($Y$2="DAILY",BP482+1,""),"")</f>
        <v/>
      </c>
      <c r="BR482" s="55" t="str">
        <f t="shared" si="1892"/>
        <v/>
      </c>
      <c r="BS482" s="55" t="str">
        <f t="shared" si="1892"/>
        <v/>
      </c>
      <c r="BT482" s="55" t="str">
        <f t="shared" si="1892"/>
        <v/>
      </c>
      <c r="BU482" s="55" t="str">
        <f t="shared" si="1892"/>
        <v/>
      </c>
      <c r="BV482" s="55" t="str">
        <f t="shared" si="1892"/>
        <v/>
      </c>
      <c r="BW482" s="55" t="str">
        <f t="shared" si="1892"/>
        <v/>
      </c>
      <c r="BX482" s="55" t="str">
        <f t="shared" si="1892"/>
        <v/>
      </c>
      <c r="BY482" s="55" t="str">
        <f t="shared" si="1892"/>
        <v/>
      </c>
      <c r="BZ482" s="55" t="str">
        <f t="shared" si="1892"/>
        <v/>
      </c>
      <c r="CA482" s="55" t="str">
        <f t="shared" si="1892"/>
        <v/>
      </c>
      <c r="CB482" s="55" t="str">
        <f t="shared" si="1892"/>
        <v/>
      </c>
      <c r="CC482" s="55" t="str">
        <f t="shared" si="1892"/>
        <v/>
      </c>
      <c r="CD482" s="55" t="str">
        <f t="shared" si="1892"/>
        <v/>
      </c>
      <c r="CE482" s="55" t="str">
        <f t="shared" si="1892"/>
        <v/>
      </c>
      <c r="CF482" s="55" t="str">
        <f t="shared" si="1892"/>
        <v/>
      </c>
      <c r="CG482" s="55" t="str">
        <f t="shared" si="1892"/>
        <v/>
      </c>
      <c r="CH482" s="55" t="str">
        <f t="shared" si="1892"/>
        <v/>
      </c>
      <c r="CI482" s="55" t="str">
        <f t="shared" si="1892"/>
        <v/>
      </c>
      <c r="CJ482" s="55" t="str">
        <f t="shared" si="1892"/>
        <v/>
      </c>
      <c r="CK482" s="55" t="str">
        <f t="shared" si="1892"/>
        <v/>
      </c>
      <c r="CL482" s="55" t="str">
        <f t="shared" si="1892"/>
        <v/>
      </c>
      <c r="CM482" s="55" t="str">
        <f t="shared" si="1892"/>
        <v/>
      </c>
      <c r="CN482" s="55" t="str">
        <f t="shared" si="1892"/>
        <v/>
      </c>
      <c r="CO482" s="55" t="str">
        <f t="shared" si="1892"/>
        <v/>
      </c>
      <c r="CP482" s="56" t="str">
        <f>IFERROR(IF($Y$2="DAILY",DATE(B480,1,1)-WEEKDAY(DATE(B480,1,1))+39*7,DATE(CR482,1,1)-WEEKDAY(DATE(CR482,1,1))+39*7),"")</f>
        <v/>
      </c>
      <c r="CQ482" s="3"/>
      <c r="CR482" s="3" t="str">
        <f>B104</f>
        <v/>
      </c>
    </row>
    <row r="483" spans="1:96" ht="21" customHeight="1" x14ac:dyDescent="0.25">
      <c r="A483" s="48"/>
      <c r="B483" s="49"/>
      <c r="C483" s="57">
        <f t="shared" ref="C483" si="1893">IF($Y$2="DAILY",4,"")</f>
        <v>4</v>
      </c>
      <c r="D483" s="54" t="str">
        <f t="shared" si="1887"/>
        <v/>
      </c>
      <c r="E483" s="55" t="str">
        <f t="shared" ref="E483:BP483" si="1894">IFERROR(IF($Y$2="DAILY",D483+1,""),"")</f>
        <v/>
      </c>
      <c r="F483" s="55" t="str">
        <f t="shared" si="1894"/>
        <v/>
      </c>
      <c r="G483" s="55" t="str">
        <f t="shared" si="1894"/>
        <v/>
      </c>
      <c r="H483" s="55" t="str">
        <f t="shared" si="1894"/>
        <v/>
      </c>
      <c r="I483" s="55" t="str">
        <f t="shared" si="1894"/>
        <v/>
      </c>
      <c r="J483" s="55" t="str">
        <f t="shared" si="1894"/>
        <v/>
      </c>
      <c r="K483" s="55" t="str">
        <f t="shared" si="1894"/>
        <v/>
      </c>
      <c r="L483" s="55" t="str">
        <f t="shared" si="1894"/>
        <v/>
      </c>
      <c r="M483" s="55" t="str">
        <f t="shared" si="1894"/>
        <v/>
      </c>
      <c r="N483" s="55" t="str">
        <f t="shared" si="1894"/>
        <v/>
      </c>
      <c r="O483" s="55" t="str">
        <f t="shared" si="1894"/>
        <v/>
      </c>
      <c r="P483" s="55" t="str">
        <f t="shared" si="1894"/>
        <v/>
      </c>
      <c r="Q483" s="55" t="str">
        <f t="shared" si="1894"/>
        <v/>
      </c>
      <c r="R483" s="55" t="str">
        <f t="shared" si="1894"/>
        <v/>
      </c>
      <c r="S483" s="55" t="str">
        <f t="shared" si="1894"/>
        <v/>
      </c>
      <c r="T483" s="55" t="str">
        <f t="shared" si="1894"/>
        <v/>
      </c>
      <c r="U483" s="55" t="str">
        <f t="shared" si="1894"/>
        <v/>
      </c>
      <c r="V483" s="55" t="str">
        <f t="shared" si="1894"/>
        <v/>
      </c>
      <c r="W483" s="55" t="str">
        <f t="shared" si="1894"/>
        <v/>
      </c>
      <c r="X483" s="55" t="str">
        <f t="shared" si="1894"/>
        <v/>
      </c>
      <c r="Y483" s="55" t="str">
        <f t="shared" si="1894"/>
        <v/>
      </c>
      <c r="Z483" s="55" t="str">
        <f t="shared" si="1894"/>
        <v/>
      </c>
      <c r="AA483" s="55" t="str">
        <f t="shared" si="1894"/>
        <v/>
      </c>
      <c r="AB483" s="55" t="str">
        <f t="shared" si="1894"/>
        <v/>
      </c>
      <c r="AC483" s="55" t="str">
        <f t="shared" si="1894"/>
        <v/>
      </c>
      <c r="AD483" s="55" t="str">
        <f t="shared" si="1894"/>
        <v/>
      </c>
      <c r="AE483" s="55" t="str">
        <f t="shared" si="1894"/>
        <v/>
      </c>
      <c r="AF483" s="55" t="str">
        <f t="shared" si="1894"/>
        <v/>
      </c>
      <c r="AG483" s="55" t="str">
        <f t="shared" si="1894"/>
        <v/>
      </c>
      <c r="AH483" s="55" t="str">
        <f t="shared" si="1894"/>
        <v/>
      </c>
      <c r="AI483" s="55" t="str">
        <f t="shared" si="1894"/>
        <v/>
      </c>
      <c r="AJ483" s="55" t="str">
        <f t="shared" si="1894"/>
        <v/>
      </c>
      <c r="AK483" s="55" t="str">
        <f t="shared" si="1894"/>
        <v/>
      </c>
      <c r="AL483" s="55" t="str">
        <f t="shared" si="1894"/>
        <v/>
      </c>
      <c r="AM483" s="55" t="str">
        <f t="shared" si="1894"/>
        <v/>
      </c>
      <c r="AN483" s="55" t="str">
        <f t="shared" si="1894"/>
        <v/>
      </c>
      <c r="AO483" s="55" t="str">
        <f t="shared" si="1894"/>
        <v/>
      </c>
      <c r="AP483" s="55" t="str">
        <f t="shared" si="1894"/>
        <v/>
      </c>
      <c r="AQ483" s="55" t="str">
        <f t="shared" si="1894"/>
        <v/>
      </c>
      <c r="AR483" s="55" t="str">
        <f t="shared" si="1894"/>
        <v/>
      </c>
      <c r="AS483" s="55" t="str">
        <f t="shared" si="1894"/>
        <v/>
      </c>
      <c r="AT483" s="55" t="str">
        <f t="shared" si="1894"/>
        <v/>
      </c>
      <c r="AU483" s="55" t="str">
        <f t="shared" si="1894"/>
        <v/>
      </c>
      <c r="AV483" s="55" t="str">
        <f t="shared" si="1894"/>
        <v/>
      </c>
      <c r="AW483" s="55" t="str">
        <f t="shared" si="1894"/>
        <v/>
      </c>
      <c r="AX483" s="55" t="str">
        <f t="shared" si="1894"/>
        <v/>
      </c>
      <c r="AY483" s="55" t="str">
        <f t="shared" si="1894"/>
        <v/>
      </c>
      <c r="AZ483" s="55" t="str">
        <f t="shared" si="1894"/>
        <v/>
      </c>
      <c r="BA483" s="55" t="str">
        <f t="shared" si="1894"/>
        <v/>
      </c>
      <c r="BB483" s="55" t="str">
        <f t="shared" si="1894"/>
        <v/>
      </c>
      <c r="BC483" s="55" t="str">
        <f t="shared" si="1894"/>
        <v/>
      </c>
      <c r="BD483" s="55" t="str">
        <f t="shared" si="1894"/>
        <v/>
      </c>
      <c r="BE483" s="55" t="str">
        <f t="shared" si="1894"/>
        <v/>
      </c>
      <c r="BF483" s="55" t="str">
        <f t="shared" si="1894"/>
        <v/>
      </c>
      <c r="BG483" s="55" t="str">
        <f t="shared" si="1894"/>
        <v/>
      </c>
      <c r="BH483" s="55" t="str">
        <f t="shared" si="1894"/>
        <v/>
      </c>
      <c r="BI483" s="55" t="str">
        <f t="shared" si="1894"/>
        <v/>
      </c>
      <c r="BJ483" s="55" t="str">
        <f t="shared" si="1894"/>
        <v/>
      </c>
      <c r="BK483" s="55" t="str">
        <f t="shared" si="1894"/>
        <v/>
      </c>
      <c r="BL483" s="55" t="str">
        <f t="shared" si="1894"/>
        <v/>
      </c>
      <c r="BM483" s="55" t="str">
        <f t="shared" si="1894"/>
        <v/>
      </c>
      <c r="BN483" s="55" t="str">
        <f t="shared" si="1894"/>
        <v/>
      </c>
      <c r="BO483" s="55" t="str">
        <f t="shared" si="1894"/>
        <v/>
      </c>
      <c r="BP483" s="55" t="str">
        <f t="shared" si="1894"/>
        <v/>
      </c>
      <c r="BQ483" s="55" t="str">
        <f t="shared" ref="BQ483:CO483" si="1895">IFERROR(IF($Y$2="DAILY",BP483+1,""),"")</f>
        <v/>
      </c>
      <c r="BR483" s="55" t="str">
        <f t="shared" si="1895"/>
        <v/>
      </c>
      <c r="BS483" s="55" t="str">
        <f t="shared" si="1895"/>
        <v/>
      </c>
      <c r="BT483" s="55" t="str">
        <f t="shared" si="1895"/>
        <v/>
      </c>
      <c r="BU483" s="55" t="str">
        <f t="shared" si="1895"/>
        <v/>
      </c>
      <c r="BV483" s="55" t="str">
        <f t="shared" si="1895"/>
        <v/>
      </c>
      <c r="BW483" s="55" t="str">
        <f t="shared" si="1895"/>
        <v/>
      </c>
      <c r="BX483" s="55" t="str">
        <f t="shared" si="1895"/>
        <v/>
      </c>
      <c r="BY483" s="55" t="str">
        <f t="shared" si="1895"/>
        <v/>
      </c>
      <c r="BZ483" s="55" t="str">
        <f t="shared" si="1895"/>
        <v/>
      </c>
      <c r="CA483" s="55" t="str">
        <f t="shared" si="1895"/>
        <v/>
      </c>
      <c r="CB483" s="55" t="str">
        <f t="shared" si="1895"/>
        <v/>
      </c>
      <c r="CC483" s="55" t="str">
        <f t="shared" si="1895"/>
        <v/>
      </c>
      <c r="CD483" s="55" t="str">
        <f t="shared" si="1895"/>
        <v/>
      </c>
      <c r="CE483" s="55" t="str">
        <f t="shared" si="1895"/>
        <v/>
      </c>
      <c r="CF483" s="55" t="str">
        <f t="shared" si="1895"/>
        <v/>
      </c>
      <c r="CG483" s="55" t="str">
        <f t="shared" si="1895"/>
        <v/>
      </c>
      <c r="CH483" s="55" t="str">
        <f t="shared" si="1895"/>
        <v/>
      </c>
      <c r="CI483" s="55" t="str">
        <f t="shared" si="1895"/>
        <v/>
      </c>
      <c r="CJ483" s="55" t="str">
        <f t="shared" si="1895"/>
        <v/>
      </c>
      <c r="CK483" s="55" t="str">
        <f t="shared" si="1895"/>
        <v/>
      </c>
      <c r="CL483" s="55" t="str">
        <f t="shared" si="1895"/>
        <v/>
      </c>
      <c r="CM483" s="55" t="str">
        <f t="shared" si="1895"/>
        <v/>
      </c>
      <c r="CN483" s="55" t="str">
        <f t="shared" si="1895"/>
        <v/>
      </c>
      <c r="CO483" s="55" t="str">
        <f t="shared" si="1895"/>
        <v/>
      </c>
      <c r="CP483" s="56" t="str">
        <f>IFERROR(IF($Y$2="DAILY",DATE(B480,1,1)-WEEKDAY(DATE(B480,1,1))+52*7,DATE(CR483,1,1)-WEEKDAY(DATE(CR483,1,1))+52*7),"")</f>
        <v/>
      </c>
      <c r="CQ483" s="3"/>
      <c r="CR483" s="3" t="str">
        <f>B104</f>
        <v/>
      </c>
    </row>
    <row r="484" spans="1:96" ht="21" customHeight="1" x14ac:dyDescent="0.25">
      <c r="A484" s="48"/>
      <c r="B484" s="49"/>
      <c r="C484" s="58"/>
      <c r="D484" s="54" t="str">
        <f>IFERROR(IF($Y$2="DAILY",IF(AND(MONTH(DATE(B480,2,29))=2,WEEKDAY(DATE(B480,1,1))=7),DATE(B480,12,24),""),""),"")</f>
        <v/>
      </c>
      <c r="E484" s="55" t="str">
        <f>IFERROR(IF($Y$2="DAILY",IF(AND(MONTH(DATE(B480,2,29))=2,WEEKDAY(DATE(B480,1,1))=7),DATE(B480,12,25),""),""),"")</f>
        <v/>
      </c>
      <c r="F484" s="55" t="str">
        <f>IFERROR(IF($Y$2="DAILY",IF(AND(MONTH(DATE(B480,2,29))=2,WEEKDAY(DATE(B480,1,1))=7),DATE(B480,12,26),""),""),"")</f>
        <v/>
      </c>
      <c r="G484" s="55" t="str">
        <f>IFERROR(IF($Y$2="DAILY",IF(AND(MONTH(DATE(B480,2,29))=2,WEEKDAY(DATE(B480,1,1))=7),DATE(B480,12,27),""),""),"")</f>
        <v/>
      </c>
      <c r="H484" s="55" t="str">
        <f>IFERROR(IF($Y$2="DAILY",IF(AND(MONTH(DATE(B480,2,29))=2,WEEKDAY(DATE(B480,1,1))=7),DATE(B480,12,28),""),""),"")</f>
        <v/>
      </c>
      <c r="I484" s="55" t="str">
        <f>IFERROR(IF($Y$2="DAILY",IF(AND(MONTH(DATE(B480,2,29))=2,WEEKDAY(DATE(B480,1,1))=7),DATE(B480,12,29),""),""),"")</f>
        <v/>
      </c>
      <c r="J484" s="55" t="str">
        <f>IFERROR(IF($Y$2="DAILY",IF(AND(MONTH(DATE(B480,2,29))=2,WEEKDAY(DATE(B480,1,1))=7),DATE(B480,12,30),""),""),"")</f>
        <v/>
      </c>
      <c r="K484" s="55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  <c r="BN484" s="62"/>
      <c r="BO484" s="62"/>
      <c r="BP484" s="62"/>
      <c r="BQ484" s="62"/>
      <c r="BR484" s="62"/>
      <c r="BS484" s="62"/>
      <c r="BT484" s="62"/>
      <c r="BU484" s="62"/>
      <c r="BV484" s="62"/>
      <c r="BW484" s="62"/>
      <c r="BX484" s="62"/>
      <c r="BY484" s="62"/>
      <c r="BZ484" s="62"/>
      <c r="CA484" s="62"/>
      <c r="CB484" s="62"/>
      <c r="CC484" s="62"/>
      <c r="CD484" s="62"/>
      <c r="CE484" s="62"/>
      <c r="CF484" s="62"/>
      <c r="CG484" s="62"/>
      <c r="CH484" s="62"/>
      <c r="CI484" s="62"/>
      <c r="CJ484" s="62"/>
      <c r="CK484" s="62"/>
      <c r="CL484" s="62"/>
      <c r="CM484" s="62"/>
      <c r="CN484" s="62"/>
      <c r="CO484" s="62"/>
      <c r="CP484" s="56"/>
      <c r="CQ484" s="3"/>
      <c r="CR484" s="3" t="str">
        <f>B104</f>
        <v/>
      </c>
    </row>
    <row r="485" spans="1:96" ht="21" customHeight="1" x14ac:dyDescent="0.25">
      <c r="A485" s="48" t="str">
        <f>IFERROR(IF($Y$2="DAILY","94-95",""),"")</f>
        <v>94-95</v>
      </c>
      <c r="B485" s="49" t="str">
        <f>IFERROR(IF($Y$2="DAILY",$B$10+95,""),"")</f>
        <v/>
      </c>
      <c r="C485" s="57">
        <f t="shared" ref="C485" si="1896">IF($Y$2="DAILY",1,"")</f>
        <v>1</v>
      </c>
      <c r="D485" s="54" t="str">
        <f>IFERROR(IF($Y$2="DAILY",DATE(B485,1,1)-WEEKDAY(DATE(B485,1,1),1)+1,""),"")</f>
        <v/>
      </c>
      <c r="E485" s="55" t="str">
        <f>IFERROR(IF($Y$2="DAILY",DATE(B485,1,1)-WEEKDAY(DATE(B485,1,1),1)+2,""),"")</f>
        <v/>
      </c>
      <c r="F485" s="55" t="str">
        <f>IFERROR(IF($Y$2="DAILY",DATE(B485,1,1)-WEEKDAY(DATE(B485,1,1),1)+3,""),"")</f>
        <v/>
      </c>
      <c r="G485" s="55" t="str">
        <f>IFERROR(IF($Y$2="DAILY",DATE(B485,1,1)-WEEKDAY(DATE(B485,1,1),1)+4,""),"")</f>
        <v/>
      </c>
      <c r="H485" s="55" t="str">
        <f>IFERROR(IF($Y$2="DAILY",DATE(B485,1,1)-WEEKDAY(DATE(B485,1,1),1)+5,""),"")</f>
        <v/>
      </c>
      <c r="I485" s="55" t="str">
        <f>IFERROR(IF($Y$2="DAILY",DATE(B485,1,1)-WEEKDAY(DATE(B485,1,1),1)+6,""),"")</f>
        <v/>
      </c>
      <c r="J485" s="55" t="str">
        <f>IFERROR(IF($Y$2="DAILY",DATE(B485,1,1)-WEEKDAY(DATE(B485,1,1),1)+7,""),"")</f>
        <v/>
      </c>
      <c r="K485" s="55" t="str">
        <f t="shared" ref="K485:BV485" si="1897">IFERROR(IF($Y$2="DAILY",J485+1,""),"")</f>
        <v/>
      </c>
      <c r="L485" s="55" t="str">
        <f t="shared" si="1897"/>
        <v/>
      </c>
      <c r="M485" s="55" t="str">
        <f t="shared" si="1897"/>
        <v/>
      </c>
      <c r="N485" s="55" t="str">
        <f t="shared" si="1897"/>
        <v/>
      </c>
      <c r="O485" s="55" t="str">
        <f t="shared" si="1897"/>
        <v/>
      </c>
      <c r="P485" s="55" t="str">
        <f t="shared" si="1897"/>
        <v/>
      </c>
      <c r="Q485" s="55" t="str">
        <f t="shared" si="1897"/>
        <v/>
      </c>
      <c r="R485" s="55" t="str">
        <f t="shared" si="1897"/>
        <v/>
      </c>
      <c r="S485" s="55" t="str">
        <f t="shared" si="1897"/>
        <v/>
      </c>
      <c r="T485" s="55" t="str">
        <f t="shared" si="1897"/>
        <v/>
      </c>
      <c r="U485" s="55" t="str">
        <f t="shared" si="1897"/>
        <v/>
      </c>
      <c r="V485" s="55" t="str">
        <f t="shared" si="1897"/>
        <v/>
      </c>
      <c r="W485" s="55" t="str">
        <f t="shared" si="1897"/>
        <v/>
      </c>
      <c r="X485" s="55" t="str">
        <f t="shared" si="1897"/>
        <v/>
      </c>
      <c r="Y485" s="55" t="str">
        <f t="shared" si="1897"/>
        <v/>
      </c>
      <c r="Z485" s="55" t="str">
        <f t="shared" si="1897"/>
        <v/>
      </c>
      <c r="AA485" s="55" t="str">
        <f t="shared" si="1897"/>
        <v/>
      </c>
      <c r="AB485" s="55" t="str">
        <f t="shared" si="1897"/>
        <v/>
      </c>
      <c r="AC485" s="55" t="str">
        <f t="shared" si="1897"/>
        <v/>
      </c>
      <c r="AD485" s="55" t="str">
        <f t="shared" si="1897"/>
        <v/>
      </c>
      <c r="AE485" s="55" t="str">
        <f t="shared" si="1897"/>
        <v/>
      </c>
      <c r="AF485" s="55" t="str">
        <f t="shared" si="1897"/>
        <v/>
      </c>
      <c r="AG485" s="55" t="str">
        <f t="shared" si="1897"/>
        <v/>
      </c>
      <c r="AH485" s="55" t="str">
        <f t="shared" si="1897"/>
        <v/>
      </c>
      <c r="AI485" s="55" t="str">
        <f t="shared" si="1897"/>
        <v/>
      </c>
      <c r="AJ485" s="55" t="str">
        <f t="shared" si="1897"/>
        <v/>
      </c>
      <c r="AK485" s="55" t="str">
        <f t="shared" si="1897"/>
        <v/>
      </c>
      <c r="AL485" s="55" t="str">
        <f t="shared" si="1897"/>
        <v/>
      </c>
      <c r="AM485" s="55" t="str">
        <f t="shared" si="1897"/>
        <v/>
      </c>
      <c r="AN485" s="55" t="str">
        <f t="shared" si="1897"/>
        <v/>
      </c>
      <c r="AO485" s="55" t="str">
        <f t="shared" si="1897"/>
        <v/>
      </c>
      <c r="AP485" s="55" t="str">
        <f t="shared" si="1897"/>
        <v/>
      </c>
      <c r="AQ485" s="55" t="str">
        <f t="shared" si="1897"/>
        <v/>
      </c>
      <c r="AR485" s="55" t="str">
        <f t="shared" si="1897"/>
        <v/>
      </c>
      <c r="AS485" s="55" t="str">
        <f t="shared" si="1897"/>
        <v/>
      </c>
      <c r="AT485" s="55" t="str">
        <f t="shared" si="1897"/>
        <v/>
      </c>
      <c r="AU485" s="55" t="str">
        <f t="shared" si="1897"/>
        <v/>
      </c>
      <c r="AV485" s="55" t="str">
        <f t="shared" si="1897"/>
        <v/>
      </c>
      <c r="AW485" s="55" t="str">
        <f t="shared" si="1897"/>
        <v/>
      </c>
      <c r="AX485" s="55" t="str">
        <f t="shared" si="1897"/>
        <v/>
      </c>
      <c r="AY485" s="55" t="str">
        <f t="shared" si="1897"/>
        <v/>
      </c>
      <c r="AZ485" s="55" t="str">
        <f t="shared" si="1897"/>
        <v/>
      </c>
      <c r="BA485" s="55" t="str">
        <f t="shared" si="1897"/>
        <v/>
      </c>
      <c r="BB485" s="55" t="str">
        <f t="shared" si="1897"/>
        <v/>
      </c>
      <c r="BC485" s="55" t="str">
        <f t="shared" si="1897"/>
        <v/>
      </c>
      <c r="BD485" s="55" t="str">
        <f t="shared" si="1897"/>
        <v/>
      </c>
      <c r="BE485" s="55" t="str">
        <f t="shared" si="1897"/>
        <v/>
      </c>
      <c r="BF485" s="55" t="str">
        <f t="shared" si="1897"/>
        <v/>
      </c>
      <c r="BG485" s="55" t="str">
        <f t="shared" si="1897"/>
        <v/>
      </c>
      <c r="BH485" s="55" t="str">
        <f t="shared" si="1897"/>
        <v/>
      </c>
      <c r="BI485" s="55" t="str">
        <f t="shared" si="1897"/>
        <v/>
      </c>
      <c r="BJ485" s="55" t="str">
        <f t="shared" si="1897"/>
        <v/>
      </c>
      <c r="BK485" s="55" t="str">
        <f t="shared" si="1897"/>
        <v/>
      </c>
      <c r="BL485" s="55" t="str">
        <f t="shared" si="1897"/>
        <v/>
      </c>
      <c r="BM485" s="55" t="str">
        <f t="shared" si="1897"/>
        <v/>
      </c>
      <c r="BN485" s="55" t="str">
        <f t="shared" si="1897"/>
        <v/>
      </c>
      <c r="BO485" s="55" t="str">
        <f t="shared" si="1897"/>
        <v/>
      </c>
      <c r="BP485" s="55" t="str">
        <f t="shared" si="1897"/>
        <v/>
      </c>
      <c r="BQ485" s="55" t="str">
        <f t="shared" si="1897"/>
        <v/>
      </c>
      <c r="BR485" s="55" t="str">
        <f t="shared" si="1897"/>
        <v/>
      </c>
      <c r="BS485" s="55" t="str">
        <f t="shared" si="1897"/>
        <v/>
      </c>
      <c r="BT485" s="55" t="str">
        <f t="shared" si="1897"/>
        <v/>
      </c>
      <c r="BU485" s="55" t="str">
        <f t="shared" si="1897"/>
        <v/>
      </c>
      <c r="BV485" s="55" t="str">
        <f t="shared" si="1897"/>
        <v/>
      </c>
      <c r="BW485" s="55" t="str">
        <f t="shared" ref="BW485:CO485" si="1898">IFERROR(IF($Y$2="DAILY",BV485+1,""),"")</f>
        <v/>
      </c>
      <c r="BX485" s="55" t="str">
        <f t="shared" si="1898"/>
        <v/>
      </c>
      <c r="BY485" s="55" t="str">
        <f t="shared" si="1898"/>
        <v/>
      </c>
      <c r="BZ485" s="55" t="str">
        <f t="shared" si="1898"/>
        <v/>
      </c>
      <c r="CA485" s="55" t="str">
        <f t="shared" si="1898"/>
        <v/>
      </c>
      <c r="CB485" s="55" t="str">
        <f t="shared" si="1898"/>
        <v/>
      </c>
      <c r="CC485" s="55" t="str">
        <f t="shared" si="1898"/>
        <v/>
      </c>
      <c r="CD485" s="55" t="str">
        <f t="shared" si="1898"/>
        <v/>
      </c>
      <c r="CE485" s="55" t="str">
        <f t="shared" si="1898"/>
        <v/>
      </c>
      <c r="CF485" s="55" t="str">
        <f t="shared" si="1898"/>
        <v/>
      </c>
      <c r="CG485" s="55" t="str">
        <f t="shared" si="1898"/>
        <v/>
      </c>
      <c r="CH485" s="55" t="str">
        <f t="shared" si="1898"/>
        <v/>
      </c>
      <c r="CI485" s="55" t="str">
        <f t="shared" si="1898"/>
        <v/>
      </c>
      <c r="CJ485" s="55" t="str">
        <f t="shared" si="1898"/>
        <v/>
      </c>
      <c r="CK485" s="55" t="str">
        <f t="shared" si="1898"/>
        <v/>
      </c>
      <c r="CL485" s="55" t="str">
        <f t="shared" si="1898"/>
        <v/>
      </c>
      <c r="CM485" s="55" t="str">
        <f t="shared" si="1898"/>
        <v/>
      </c>
      <c r="CN485" s="55" t="str">
        <f t="shared" si="1898"/>
        <v/>
      </c>
      <c r="CO485" s="55" t="str">
        <f t="shared" si="1898"/>
        <v/>
      </c>
      <c r="CP485" s="56" t="str">
        <f>IFERROR(IF($Y$2="DAILY",DATE(B485,1,1)-WEEKDAY(DATE(B485,1,1))+13*7,DATE(CR485,1,1)-WEEKDAY(DATE(CR485,1,1))+13*7),"")</f>
        <v/>
      </c>
      <c r="CQ485" s="3"/>
      <c r="CR485" s="3" t="str">
        <f>B105</f>
        <v/>
      </c>
    </row>
    <row r="486" spans="1:96" ht="21" customHeight="1" x14ac:dyDescent="0.25">
      <c r="A486" s="48"/>
      <c r="B486" s="61"/>
      <c r="C486" s="57">
        <f t="shared" ref="C486" si="1899">IF($Y$2="DAILY",2,"")</f>
        <v>2</v>
      </c>
      <c r="D486" s="54" t="str">
        <f t="shared" ref="D486:D488" si="1900">IFERROR(IF($Y$2="DAILY",CP485+1,""),"")</f>
        <v/>
      </c>
      <c r="E486" s="55" t="str">
        <f t="shared" ref="E486:BP486" si="1901">IFERROR(IF($Y$2="DAILY",D486+1,""),"")</f>
        <v/>
      </c>
      <c r="F486" s="55" t="str">
        <f t="shared" si="1901"/>
        <v/>
      </c>
      <c r="G486" s="55" t="str">
        <f t="shared" si="1901"/>
        <v/>
      </c>
      <c r="H486" s="55" t="str">
        <f t="shared" si="1901"/>
        <v/>
      </c>
      <c r="I486" s="55" t="str">
        <f t="shared" si="1901"/>
        <v/>
      </c>
      <c r="J486" s="55" t="str">
        <f t="shared" si="1901"/>
        <v/>
      </c>
      <c r="K486" s="55" t="str">
        <f t="shared" si="1901"/>
        <v/>
      </c>
      <c r="L486" s="55" t="str">
        <f t="shared" si="1901"/>
        <v/>
      </c>
      <c r="M486" s="55" t="str">
        <f t="shared" si="1901"/>
        <v/>
      </c>
      <c r="N486" s="55" t="str">
        <f t="shared" si="1901"/>
        <v/>
      </c>
      <c r="O486" s="55" t="str">
        <f t="shared" si="1901"/>
        <v/>
      </c>
      <c r="P486" s="55" t="str">
        <f t="shared" si="1901"/>
        <v/>
      </c>
      <c r="Q486" s="55" t="str">
        <f t="shared" si="1901"/>
        <v/>
      </c>
      <c r="R486" s="55" t="str">
        <f t="shared" si="1901"/>
        <v/>
      </c>
      <c r="S486" s="55" t="str">
        <f t="shared" si="1901"/>
        <v/>
      </c>
      <c r="T486" s="55" t="str">
        <f t="shared" si="1901"/>
        <v/>
      </c>
      <c r="U486" s="55" t="str">
        <f t="shared" si="1901"/>
        <v/>
      </c>
      <c r="V486" s="55" t="str">
        <f t="shared" si="1901"/>
        <v/>
      </c>
      <c r="W486" s="55" t="str">
        <f t="shared" si="1901"/>
        <v/>
      </c>
      <c r="X486" s="55" t="str">
        <f t="shared" si="1901"/>
        <v/>
      </c>
      <c r="Y486" s="55" t="str">
        <f t="shared" si="1901"/>
        <v/>
      </c>
      <c r="Z486" s="55" t="str">
        <f t="shared" si="1901"/>
        <v/>
      </c>
      <c r="AA486" s="55" t="str">
        <f t="shared" si="1901"/>
        <v/>
      </c>
      <c r="AB486" s="55" t="str">
        <f t="shared" si="1901"/>
        <v/>
      </c>
      <c r="AC486" s="55" t="str">
        <f t="shared" si="1901"/>
        <v/>
      </c>
      <c r="AD486" s="55" t="str">
        <f t="shared" si="1901"/>
        <v/>
      </c>
      <c r="AE486" s="55" t="str">
        <f t="shared" si="1901"/>
        <v/>
      </c>
      <c r="AF486" s="55" t="str">
        <f t="shared" si="1901"/>
        <v/>
      </c>
      <c r="AG486" s="55" t="str">
        <f t="shared" si="1901"/>
        <v/>
      </c>
      <c r="AH486" s="55" t="str">
        <f t="shared" si="1901"/>
        <v/>
      </c>
      <c r="AI486" s="55" t="str">
        <f t="shared" si="1901"/>
        <v/>
      </c>
      <c r="AJ486" s="55" t="str">
        <f t="shared" si="1901"/>
        <v/>
      </c>
      <c r="AK486" s="55" t="str">
        <f t="shared" si="1901"/>
        <v/>
      </c>
      <c r="AL486" s="55" t="str">
        <f t="shared" si="1901"/>
        <v/>
      </c>
      <c r="AM486" s="55" t="str">
        <f t="shared" si="1901"/>
        <v/>
      </c>
      <c r="AN486" s="55" t="str">
        <f t="shared" si="1901"/>
        <v/>
      </c>
      <c r="AO486" s="55" t="str">
        <f t="shared" si="1901"/>
        <v/>
      </c>
      <c r="AP486" s="55" t="str">
        <f t="shared" si="1901"/>
        <v/>
      </c>
      <c r="AQ486" s="55" t="str">
        <f t="shared" si="1901"/>
        <v/>
      </c>
      <c r="AR486" s="55" t="str">
        <f t="shared" si="1901"/>
        <v/>
      </c>
      <c r="AS486" s="55" t="str">
        <f t="shared" si="1901"/>
        <v/>
      </c>
      <c r="AT486" s="55" t="str">
        <f t="shared" si="1901"/>
        <v/>
      </c>
      <c r="AU486" s="55" t="str">
        <f t="shared" si="1901"/>
        <v/>
      </c>
      <c r="AV486" s="55" t="str">
        <f t="shared" si="1901"/>
        <v/>
      </c>
      <c r="AW486" s="55" t="str">
        <f t="shared" si="1901"/>
        <v/>
      </c>
      <c r="AX486" s="55" t="str">
        <f t="shared" si="1901"/>
        <v/>
      </c>
      <c r="AY486" s="55" t="str">
        <f t="shared" si="1901"/>
        <v/>
      </c>
      <c r="AZ486" s="55" t="str">
        <f t="shared" si="1901"/>
        <v/>
      </c>
      <c r="BA486" s="55" t="str">
        <f t="shared" si="1901"/>
        <v/>
      </c>
      <c r="BB486" s="55" t="str">
        <f t="shared" si="1901"/>
        <v/>
      </c>
      <c r="BC486" s="55" t="str">
        <f t="shared" si="1901"/>
        <v/>
      </c>
      <c r="BD486" s="55" t="str">
        <f t="shared" si="1901"/>
        <v/>
      </c>
      <c r="BE486" s="55" t="str">
        <f t="shared" si="1901"/>
        <v/>
      </c>
      <c r="BF486" s="55" t="str">
        <f t="shared" si="1901"/>
        <v/>
      </c>
      <c r="BG486" s="55" t="str">
        <f t="shared" si="1901"/>
        <v/>
      </c>
      <c r="BH486" s="55" t="str">
        <f t="shared" si="1901"/>
        <v/>
      </c>
      <c r="BI486" s="55" t="str">
        <f t="shared" si="1901"/>
        <v/>
      </c>
      <c r="BJ486" s="55" t="str">
        <f t="shared" si="1901"/>
        <v/>
      </c>
      <c r="BK486" s="55" t="str">
        <f t="shared" si="1901"/>
        <v/>
      </c>
      <c r="BL486" s="55" t="str">
        <f t="shared" si="1901"/>
        <v/>
      </c>
      <c r="BM486" s="55" t="str">
        <f t="shared" si="1901"/>
        <v/>
      </c>
      <c r="BN486" s="55" t="str">
        <f t="shared" si="1901"/>
        <v/>
      </c>
      <c r="BO486" s="55" t="str">
        <f t="shared" si="1901"/>
        <v/>
      </c>
      <c r="BP486" s="55" t="str">
        <f t="shared" si="1901"/>
        <v/>
      </c>
      <c r="BQ486" s="55" t="str">
        <f t="shared" ref="BQ486:CO486" si="1902">IFERROR(IF($Y$2="DAILY",BP486+1,""),"")</f>
        <v/>
      </c>
      <c r="BR486" s="55" t="str">
        <f t="shared" si="1902"/>
        <v/>
      </c>
      <c r="BS486" s="55" t="str">
        <f t="shared" si="1902"/>
        <v/>
      </c>
      <c r="BT486" s="55" t="str">
        <f t="shared" si="1902"/>
        <v/>
      </c>
      <c r="BU486" s="55" t="str">
        <f t="shared" si="1902"/>
        <v/>
      </c>
      <c r="BV486" s="55" t="str">
        <f t="shared" si="1902"/>
        <v/>
      </c>
      <c r="BW486" s="55" t="str">
        <f t="shared" si="1902"/>
        <v/>
      </c>
      <c r="BX486" s="55" t="str">
        <f t="shared" si="1902"/>
        <v/>
      </c>
      <c r="BY486" s="55" t="str">
        <f t="shared" si="1902"/>
        <v/>
      </c>
      <c r="BZ486" s="55" t="str">
        <f t="shared" si="1902"/>
        <v/>
      </c>
      <c r="CA486" s="55" t="str">
        <f t="shared" si="1902"/>
        <v/>
      </c>
      <c r="CB486" s="55" t="str">
        <f t="shared" si="1902"/>
        <v/>
      </c>
      <c r="CC486" s="55" t="str">
        <f t="shared" si="1902"/>
        <v/>
      </c>
      <c r="CD486" s="55" t="str">
        <f t="shared" si="1902"/>
        <v/>
      </c>
      <c r="CE486" s="55" t="str">
        <f t="shared" si="1902"/>
        <v/>
      </c>
      <c r="CF486" s="55" t="str">
        <f t="shared" si="1902"/>
        <v/>
      </c>
      <c r="CG486" s="55" t="str">
        <f t="shared" si="1902"/>
        <v/>
      </c>
      <c r="CH486" s="55" t="str">
        <f t="shared" si="1902"/>
        <v/>
      </c>
      <c r="CI486" s="55" t="str">
        <f t="shared" si="1902"/>
        <v/>
      </c>
      <c r="CJ486" s="55" t="str">
        <f t="shared" si="1902"/>
        <v/>
      </c>
      <c r="CK486" s="55" t="str">
        <f t="shared" si="1902"/>
        <v/>
      </c>
      <c r="CL486" s="55" t="str">
        <f t="shared" si="1902"/>
        <v/>
      </c>
      <c r="CM486" s="55" t="str">
        <f t="shared" si="1902"/>
        <v/>
      </c>
      <c r="CN486" s="55" t="str">
        <f t="shared" si="1902"/>
        <v/>
      </c>
      <c r="CO486" s="55" t="str">
        <f t="shared" si="1902"/>
        <v/>
      </c>
      <c r="CP486" s="56" t="str">
        <f>IFERROR(IF($Y$2="DAILY",DATE(B485,1,1)-WEEKDAY(DATE(B485,1,1))+26*7,DATE(CR486,1,1)-WEEKDAY(DATE(CR486,1,1))+26*7),"")</f>
        <v/>
      </c>
      <c r="CQ486" s="3"/>
      <c r="CR486" s="3" t="str">
        <f>B105</f>
        <v/>
      </c>
    </row>
    <row r="487" spans="1:96" ht="21" customHeight="1" x14ac:dyDescent="0.25">
      <c r="A487" s="48"/>
      <c r="B487" s="49"/>
      <c r="C487" s="57">
        <f t="shared" ref="C487" si="1903">IF($Y$2="DAILY",3,"")</f>
        <v>3</v>
      </c>
      <c r="D487" s="54" t="str">
        <f t="shared" si="1900"/>
        <v/>
      </c>
      <c r="E487" s="55" t="str">
        <f t="shared" ref="E487:BP487" si="1904">IFERROR(IF($Y$2="DAILY",D487+1,""),"")</f>
        <v/>
      </c>
      <c r="F487" s="55" t="str">
        <f t="shared" si="1904"/>
        <v/>
      </c>
      <c r="G487" s="55" t="str">
        <f t="shared" si="1904"/>
        <v/>
      </c>
      <c r="H487" s="55" t="str">
        <f t="shared" si="1904"/>
        <v/>
      </c>
      <c r="I487" s="55" t="str">
        <f t="shared" si="1904"/>
        <v/>
      </c>
      <c r="J487" s="55" t="str">
        <f t="shared" si="1904"/>
        <v/>
      </c>
      <c r="K487" s="55" t="str">
        <f t="shared" si="1904"/>
        <v/>
      </c>
      <c r="L487" s="55" t="str">
        <f t="shared" si="1904"/>
        <v/>
      </c>
      <c r="M487" s="55" t="str">
        <f t="shared" si="1904"/>
        <v/>
      </c>
      <c r="N487" s="55" t="str">
        <f t="shared" si="1904"/>
        <v/>
      </c>
      <c r="O487" s="55" t="str">
        <f t="shared" si="1904"/>
        <v/>
      </c>
      <c r="P487" s="55" t="str">
        <f t="shared" si="1904"/>
        <v/>
      </c>
      <c r="Q487" s="55" t="str">
        <f t="shared" si="1904"/>
        <v/>
      </c>
      <c r="R487" s="55" t="str">
        <f t="shared" si="1904"/>
        <v/>
      </c>
      <c r="S487" s="55" t="str">
        <f t="shared" si="1904"/>
        <v/>
      </c>
      <c r="T487" s="55" t="str">
        <f t="shared" si="1904"/>
        <v/>
      </c>
      <c r="U487" s="55" t="str">
        <f t="shared" si="1904"/>
        <v/>
      </c>
      <c r="V487" s="55" t="str">
        <f t="shared" si="1904"/>
        <v/>
      </c>
      <c r="W487" s="55" t="str">
        <f t="shared" si="1904"/>
        <v/>
      </c>
      <c r="X487" s="55" t="str">
        <f t="shared" si="1904"/>
        <v/>
      </c>
      <c r="Y487" s="55" t="str">
        <f t="shared" si="1904"/>
        <v/>
      </c>
      <c r="Z487" s="55" t="str">
        <f t="shared" si="1904"/>
        <v/>
      </c>
      <c r="AA487" s="55" t="str">
        <f t="shared" si="1904"/>
        <v/>
      </c>
      <c r="AB487" s="55" t="str">
        <f t="shared" si="1904"/>
        <v/>
      </c>
      <c r="AC487" s="55" t="str">
        <f t="shared" si="1904"/>
        <v/>
      </c>
      <c r="AD487" s="55" t="str">
        <f t="shared" si="1904"/>
        <v/>
      </c>
      <c r="AE487" s="55" t="str">
        <f t="shared" si="1904"/>
        <v/>
      </c>
      <c r="AF487" s="55" t="str">
        <f t="shared" si="1904"/>
        <v/>
      </c>
      <c r="AG487" s="55" t="str">
        <f t="shared" si="1904"/>
        <v/>
      </c>
      <c r="AH487" s="55" t="str">
        <f t="shared" si="1904"/>
        <v/>
      </c>
      <c r="AI487" s="55" t="str">
        <f t="shared" si="1904"/>
        <v/>
      </c>
      <c r="AJ487" s="55" t="str">
        <f t="shared" si="1904"/>
        <v/>
      </c>
      <c r="AK487" s="55" t="str">
        <f t="shared" si="1904"/>
        <v/>
      </c>
      <c r="AL487" s="55" t="str">
        <f t="shared" si="1904"/>
        <v/>
      </c>
      <c r="AM487" s="55" t="str">
        <f t="shared" si="1904"/>
        <v/>
      </c>
      <c r="AN487" s="55" t="str">
        <f t="shared" si="1904"/>
        <v/>
      </c>
      <c r="AO487" s="55" t="str">
        <f t="shared" si="1904"/>
        <v/>
      </c>
      <c r="AP487" s="55" t="str">
        <f t="shared" si="1904"/>
        <v/>
      </c>
      <c r="AQ487" s="55" t="str">
        <f t="shared" si="1904"/>
        <v/>
      </c>
      <c r="AR487" s="55" t="str">
        <f t="shared" si="1904"/>
        <v/>
      </c>
      <c r="AS487" s="55" t="str">
        <f t="shared" si="1904"/>
        <v/>
      </c>
      <c r="AT487" s="55" t="str">
        <f t="shared" si="1904"/>
        <v/>
      </c>
      <c r="AU487" s="55" t="str">
        <f t="shared" si="1904"/>
        <v/>
      </c>
      <c r="AV487" s="55" t="str">
        <f t="shared" si="1904"/>
        <v/>
      </c>
      <c r="AW487" s="55" t="str">
        <f t="shared" si="1904"/>
        <v/>
      </c>
      <c r="AX487" s="55" t="str">
        <f t="shared" si="1904"/>
        <v/>
      </c>
      <c r="AY487" s="55" t="str">
        <f t="shared" si="1904"/>
        <v/>
      </c>
      <c r="AZ487" s="55" t="str">
        <f t="shared" si="1904"/>
        <v/>
      </c>
      <c r="BA487" s="55" t="str">
        <f t="shared" si="1904"/>
        <v/>
      </c>
      <c r="BB487" s="55" t="str">
        <f t="shared" si="1904"/>
        <v/>
      </c>
      <c r="BC487" s="55" t="str">
        <f t="shared" si="1904"/>
        <v/>
      </c>
      <c r="BD487" s="55" t="str">
        <f t="shared" si="1904"/>
        <v/>
      </c>
      <c r="BE487" s="55" t="str">
        <f t="shared" si="1904"/>
        <v/>
      </c>
      <c r="BF487" s="55" t="str">
        <f t="shared" si="1904"/>
        <v/>
      </c>
      <c r="BG487" s="55" t="str">
        <f t="shared" si="1904"/>
        <v/>
      </c>
      <c r="BH487" s="55" t="str">
        <f t="shared" si="1904"/>
        <v/>
      </c>
      <c r="BI487" s="55" t="str">
        <f t="shared" si="1904"/>
        <v/>
      </c>
      <c r="BJ487" s="55" t="str">
        <f t="shared" si="1904"/>
        <v/>
      </c>
      <c r="BK487" s="55" t="str">
        <f t="shared" si="1904"/>
        <v/>
      </c>
      <c r="BL487" s="55" t="str">
        <f t="shared" si="1904"/>
        <v/>
      </c>
      <c r="BM487" s="55" t="str">
        <f t="shared" si="1904"/>
        <v/>
      </c>
      <c r="BN487" s="55" t="str">
        <f t="shared" si="1904"/>
        <v/>
      </c>
      <c r="BO487" s="55" t="str">
        <f t="shared" si="1904"/>
        <v/>
      </c>
      <c r="BP487" s="55" t="str">
        <f t="shared" si="1904"/>
        <v/>
      </c>
      <c r="BQ487" s="55" t="str">
        <f t="shared" ref="BQ487:CO487" si="1905">IFERROR(IF($Y$2="DAILY",BP487+1,""),"")</f>
        <v/>
      </c>
      <c r="BR487" s="55" t="str">
        <f t="shared" si="1905"/>
        <v/>
      </c>
      <c r="BS487" s="55" t="str">
        <f t="shared" si="1905"/>
        <v/>
      </c>
      <c r="BT487" s="55" t="str">
        <f t="shared" si="1905"/>
        <v/>
      </c>
      <c r="BU487" s="55" t="str">
        <f t="shared" si="1905"/>
        <v/>
      </c>
      <c r="BV487" s="55" t="str">
        <f t="shared" si="1905"/>
        <v/>
      </c>
      <c r="BW487" s="55" t="str">
        <f t="shared" si="1905"/>
        <v/>
      </c>
      <c r="BX487" s="55" t="str">
        <f t="shared" si="1905"/>
        <v/>
      </c>
      <c r="BY487" s="55" t="str">
        <f t="shared" si="1905"/>
        <v/>
      </c>
      <c r="BZ487" s="55" t="str">
        <f t="shared" si="1905"/>
        <v/>
      </c>
      <c r="CA487" s="55" t="str">
        <f t="shared" si="1905"/>
        <v/>
      </c>
      <c r="CB487" s="55" t="str">
        <f t="shared" si="1905"/>
        <v/>
      </c>
      <c r="CC487" s="55" t="str">
        <f t="shared" si="1905"/>
        <v/>
      </c>
      <c r="CD487" s="55" t="str">
        <f t="shared" si="1905"/>
        <v/>
      </c>
      <c r="CE487" s="55" t="str">
        <f t="shared" si="1905"/>
        <v/>
      </c>
      <c r="CF487" s="55" t="str">
        <f t="shared" si="1905"/>
        <v/>
      </c>
      <c r="CG487" s="55" t="str">
        <f t="shared" si="1905"/>
        <v/>
      </c>
      <c r="CH487" s="55" t="str">
        <f t="shared" si="1905"/>
        <v/>
      </c>
      <c r="CI487" s="55" t="str">
        <f t="shared" si="1905"/>
        <v/>
      </c>
      <c r="CJ487" s="55" t="str">
        <f t="shared" si="1905"/>
        <v/>
      </c>
      <c r="CK487" s="55" t="str">
        <f t="shared" si="1905"/>
        <v/>
      </c>
      <c r="CL487" s="55" t="str">
        <f t="shared" si="1905"/>
        <v/>
      </c>
      <c r="CM487" s="55" t="str">
        <f t="shared" si="1905"/>
        <v/>
      </c>
      <c r="CN487" s="55" t="str">
        <f t="shared" si="1905"/>
        <v/>
      </c>
      <c r="CO487" s="55" t="str">
        <f t="shared" si="1905"/>
        <v/>
      </c>
      <c r="CP487" s="56" t="str">
        <f>IFERROR(IF($Y$2="DAILY",DATE(B485,1,1)-WEEKDAY(DATE(B485,1,1))+39*7,DATE(CR487,1,1)-WEEKDAY(DATE(CR487,1,1))+39*7),"")</f>
        <v/>
      </c>
      <c r="CQ487" s="3"/>
      <c r="CR487" s="3" t="str">
        <f>B105</f>
        <v/>
      </c>
    </row>
    <row r="488" spans="1:96" ht="21" customHeight="1" x14ac:dyDescent="0.25">
      <c r="A488" s="48"/>
      <c r="B488" s="49"/>
      <c r="C488" s="57">
        <f t="shared" ref="C488" si="1906">IF($Y$2="DAILY",4,"")</f>
        <v>4</v>
      </c>
      <c r="D488" s="54" t="str">
        <f t="shared" si="1900"/>
        <v/>
      </c>
      <c r="E488" s="55" t="str">
        <f t="shared" ref="E488:BP488" si="1907">IFERROR(IF($Y$2="DAILY",D488+1,""),"")</f>
        <v/>
      </c>
      <c r="F488" s="55" t="str">
        <f t="shared" si="1907"/>
        <v/>
      </c>
      <c r="G488" s="55" t="str">
        <f t="shared" si="1907"/>
        <v/>
      </c>
      <c r="H488" s="55" t="str">
        <f t="shared" si="1907"/>
        <v/>
      </c>
      <c r="I488" s="55" t="str">
        <f t="shared" si="1907"/>
        <v/>
      </c>
      <c r="J488" s="55" t="str">
        <f t="shared" si="1907"/>
        <v/>
      </c>
      <c r="K488" s="55" t="str">
        <f t="shared" si="1907"/>
        <v/>
      </c>
      <c r="L488" s="55" t="str">
        <f t="shared" si="1907"/>
        <v/>
      </c>
      <c r="M488" s="55" t="str">
        <f t="shared" si="1907"/>
        <v/>
      </c>
      <c r="N488" s="55" t="str">
        <f t="shared" si="1907"/>
        <v/>
      </c>
      <c r="O488" s="55" t="str">
        <f t="shared" si="1907"/>
        <v/>
      </c>
      <c r="P488" s="55" t="str">
        <f t="shared" si="1907"/>
        <v/>
      </c>
      <c r="Q488" s="55" t="str">
        <f t="shared" si="1907"/>
        <v/>
      </c>
      <c r="R488" s="55" t="str">
        <f t="shared" si="1907"/>
        <v/>
      </c>
      <c r="S488" s="55" t="str">
        <f t="shared" si="1907"/>
        <v/>
      </c>
      <c r="T488" s="55" t="str">
        <f t="shared" si="1907"/>
        <v/>
      </c>
      <c r="U488" s="55" t="str">
        <f t="shared" si="1907"/>
        <v/>
      </c>
      <c r="V488" s="55" t="str">
        <f t="shared" si="1907"/>
        <v/>
      </c>
      <c r="W488" s="55" t="str">
        <f t="shared" si="1907"/>
        <v/>
      </c>
      <c r="X488" s="55" t="str">
        <f t="shared" si="1907"/>
        <v/>
      </c>
      <c r="Y488" s="55" t="str">
        <f t="shared" si="1907"/>
        <v/>
      </c>
      <c r="Z488" s="55" t="str">
        <f t="shared" si="1907"/>
        <v/>
      </c>
      <c r="AA488" s="55" t="str">
        <f t="shared" si="1907"/>
        <v/>
      </c>
      <c r="AB488" s="55" t="str">
        <f t="shared" si="1907"/>
        <v/>
      </c>
      <c r="AC488" s="55" t="str">
        <f t="shared" si="1907"/>
        <v/>
      </c>
      <c r="AD488" s="55" t="str">
        <f t="shared" si="1907"/>
        <v/>
      </c>
      <c r="AE488" s="55" t="str">
        <f t="shared" si="1907"/>
        <v/>
      </c>
      <c r="AF488" s="55" t="str">
        <f t="shared" si="1907"/>
        <v/>
      </c>
      <c r="AG488" s="55" t="str">
        <f t="shared" si="1907"/>
        <v/>
      </c>
      <c r="AH488" s="55" t="str">
        <f t="shared" si="1907"/>
        <v/>
      </c>
      <c r="AI488" s="55" t="str">
        <f t="shared" si="1907"/>
        <v/>
      </c>
      <c r="AJ488" s="55" t="str">
        <f t="shared" si="1907"/>
        <v/>
      </c>
      <c r="AK488" s="55" t="str">
        <f t="shared" si="1907"/>
        <v/>
      </c>
      <c r="AL488" s="55" t="str">
        <f t="shared" si="1907"/>
        <v/>
      </c>
      <c r="AM488" s="55" t="str">
        <f t="shared" si="1907"/>
        <v/>
      </c>
      <c r="AN488" s="55" t="str">
        <f t="shared" si="1907"/>
        <v/>
      </c>
      <c r="AO488" s="55" t="str">
        <f t="shared" si="1907"/>
        <v/>
      </c>
      <c r="AP488" s="55" t="str">
        <f t="shared" si="1907"/>
        <v/>
      </c>
      <c r="AQ488" s="55" t="str">
        <f t="shared" si="1907"/>
        <v/>
      </c>
      <c r="AR488" s="55" t="str">
        <f t="shared" si="1907"/>
        <v/>
      </c>
      <c r="AS488" s="55" t="str">
        <f t="shared" si="1907"/>
        <v/>
      </c>
      <c r="AT488" s="55" t="str">
        <f t="shared" si="1907"/>
        <v/>
      </c>
      <c r="AU488" s="55" t="str">
        <f t="shared" si="1907"/>
        <v/>
      </c>
      <c r="AV488" s="55" t="str">
        <f t="shared" si="1907"/>
        <v/>
      </c>
      <c r="AW488" s="55" t="str">
        <f t="shared" si="1907"/>
        <v/>
      </c>
      <c r="AX488" s="55" t="str">
        <f t="shared" si="1907"/>
        <v/>
      </c>
      <c r="AY488" s="55" t="str">
        <f t="shared" si="1907"/>
        <v/>
      </c>
      <c r="AZ488" s="55" t="str">
        <f t="shared" si="1907"/>
        <v/>
      </c>
      <c r="BA488" s="55" t="str">
        <f t="shared" si="1907"/>
        <v/>
      </c>
      <c r="BB488" s="55" t="str">
        <f t="shared" si="1907"/>
        <v/>
      </c>
      <c r="BC488" s="55" t="str">
        <f t="shared" si="1907"/>
        <v/>
      </c>
      <c r="BD488" s="55" t="str">
        <f t="shared" si="1907"/>
        <v/>
      </c>
      <c r="BE488" s="55" t="str">
        <f t="shared" si="1907"/>
        <v/>
      </c>
      <c r="BF488" s="55" t="str">
        <f t="shared" si="1907"/>
        <v/>
      </c>
      <c r="BG488" s="55" t="str">
        <f t="shared" si="1907"/>
        <v/>
      </c>
      <c r="BH488" s="55" t="str">
        <f t="shared" si="1907"/>
        <v/>
      </c>
      <c r="BI488" s="55" t="str">
        <f t="shared" si="1907"/>
        <v/>
      </c>
      <c r="BJ488" s="55" t="str">
        <f t="shared" si="1907"/>
        <v/>
      </c>
      <c r="BK488" s="55" t="str">
        <f t="shared" si="1907"/>
        <v/>
      </c>
      <c r="BL488" s="55" t="str">
        <f t="shared" si="1907"/>
        <v/>
      </c>
      <c r="BM488" s="55" t="str">
        <f t="shared" si="1907"/>
        <v/>
      </c>
      <c r="BN488" s="55" t="str">
        <f t="shared" si="1907"/>
        <v/>
      </c>
      <c r="BO488" s="55" t="str">
        <f t="shared" si="1907"/>
        <v/>
      </c>
      <c r="BP488" s="55" t="str">
        <f t="shared" si="1907"/>
        <v/>
      </c>
      <c r="BQ488" s="55" t="str">
        <f t="shared" ref="BQ488:CO488" si="1908">IFERROR(IF($Y$2="DAILY",BP488+1,""),"")</f>
        <v/>
      </c>
      <c r="BR488" s="55" t="str">
        <f t="shared" si="1908"/>
        <v/>
      </c>
      <c r="BS488" s="55" t="str">
        <f t="shared" si="1908"/>
        <v/>
      </c>
      <c r="BT488" s="55" t="str">
        <f t="shared" si="1908"/>
        <v/>
      </c>
      <c r="BU488" s="55" t="str">
        <f t="shared" si="1908"/>
        <v/>
      </c>
      <c r="BV488" s="55" t="str">
        <f t="shared" si="1908"/>
        <v/>
      </c>
      <c r="BW488" s="55" t="str">
        <f t="shared" si="1908"/>
        <v/>
      </c>
      <c r="BX488" s="55" t="str">
        <f t="shared" si="1908"/>
        <v/>
      </c>
      <c r="BY488" s="55" t="str">
        <f t="shared" si="1908"/>
        <v/>
      </c>
      <c r="BZ488" s="55" t="str">
        <f t="shared" si="1908"/>
        <v/>
      </c>
      <c r="CA488" s="55" t="str">
        <f t="shared" si="1908"/>
        <v/>
      </c>
      <c r="CB488" s="55" t="str">
        <f t="shared" si="1908"/>
        <v/>
      </c>
      <c r="CC488" s="55" t="str">
        <f t="shared" si="1908"/>
        <v/>
      </c>
      <c r="CD488" s="55" t="str">
        <f t="shared" si="1908"/>
        <v/>
      </c>
      <c r="CE488" s="55" t="str">
        <f t="shared" si="1908"/>
        <v/>
      </c>
      <c r="CF488" s="55" t="str">
        <f t="shared" si="1908"/>
        <v/>
      </c>
      <c r="CG488" s="55" t="str">
        <f t="shared" si="1908"/>
        <v/>
      </c>
      <c r="CH488" s="55" t="str">
        <f t="shared" si="1908"/>
        <v/>
      </c>
      <c r="CI488" s="55" t="str">
        <f t="shared" si="1908"/>
        <v/>
      </c>
      <c r="CJ488" s="55" t="str">
        <f t="shared" si="1908"/>
        <v/>
      </c>
      <c r="CK488" s="55" t="str">
        <f t="shared" si="1908"/>
        <v/>
      </c>
      <c r="CL488" s="55" t="str">
        <f t="shared" si="1908"/>
        <v/>
      </c>
      <c r="CM488" s="55" t="str">
        <f t="shared" si="1908"/>
        <v/>
      </c>
      <c r="CN488" s="55" t="str">
        <f t="shared" si="1908"/>
        <v/>
      </c>
      <c r="CO488" s="55" t="str">
        <f t="shared" si="1908"/>
        <v/>
      </c>
      <c r="CP488" s="56" t="str">
        <f>IFERROR(IF($Y$2="DAILY",DATE(B485,1,1)-WEEKDAY(DATE(B485,1,1))+52*7,DATE(CR488,1,1)-WEEKDAY(DATE(CR488,1,1))+52*7),"")</f>
        <v/>
      </c>
      <c r="CQ488" s="3"/>
      <c r="CR488" s="3" t="str">
        <f>B105</f>
        <v/>
      </c>
    </row>
    <row r="489" spans="1:96" ht="21" customHeight="1" x14ac:dyDescent="0.25">
      <c r="A489" s="48"/>
      <c r="B489" s="49"/>
      <c r="C489" s="58"/>
      <c r="D489" s="54" t="str">
        <f>IFERROR(IF($Y$2="DAILY",IF(AND(MONTH(DATE(B485,2,29))=2,WEEKDAY(DATE(B485,1,1))=7),DATE(B485,12,24),""),""),"")</f>
        <v/>
      </c>
      <c r="E489" s="55" t="str">
        <f>IFERROR(IF($Y$2="DAILY",IF(AND(MONTH(DATE(B485,2,29))=2,WEEKDAY(DATE(B485,1,1))=7),DATE(B485,12,25),""),""),"")</f>
        <v/>
      </c>
      <c r="F489" s="55" t="str">
        <f>IFERROR(IF($Y$2="DAILY",IF(AND(MONTH(DATE(B485,2,29))=2,WEEKDAY(DATE(B485,1,1))=7),DATE(B485,12,26),""),""),"")</f>
        <v/>
      </c>
      <c r="G489" s="55" t="str">
        <f>IFERROR(IF($Y$2="DAILY",IF(AND(MONTH(DATE(B485,2,29))=2,WEEKDAY(DATE(B485,1,1))=7),DATE(B485,12,27),""),""),"")</f>
        <v/>
      </c>
      <c r="H489" s="55" t="str">
        <f>IFERROR(IF($Y$2="DAILY",IF(AND(MONTH(DATE(B485,2,29))=2,WEEKDAY(DATE(B485,1,1))=7),DATE(B485,12,28),""),""),"")</f>
        <v/>
      </c>
      <c r="I489" s="55" t="str">
        <f>IFERROR(IF($Y$2="DAILY",IF(AND(MONTH(DATE(B485,2,29))=2,WEEKDAY(DATE(B485,1,1))=7),DATE(B485,12,29),""),""),"")</f>
        <v/>
      </c>
      <c r="J489" s="55" t="str">
        <f>IFERROR(IF($Y$2="DAILY",IF(AND(MONTH(DATE(B485,2,29))=2,WEEKDAY(DATE(B485,1,1))=7),DATE(B485,12,30),""),""),"")</f>
        <v/>
      </c>
      <c r="K489" s="55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  <c r="BT489" s="62"/>
      <c r="BU489" s="62"/>
      <c r="BV489" s="62"/>
      <c r="BW489" s="62"/>
      <c r="BX489" s="62"/>
      <c r="BY489" s="62"/>
      <c r="BZ489" s="62"/>
      <c r="CA489" s="62"/>
      <c r="CB489" s="62"/>
      <c r="CC489" s="62"/>
      <c r="CD489" s="62"/>
      <c r="CE489" s="62"/>
      <c r="CF489" s="62"/>
      <c r="CG489" s="62"/>
      <c r="CH489" s="62"/>
      <c r="CI489" s="62"/>
      <c r="CJ489" s="62"/>
      <c r="CK489" s="62"/>
      <c r="CL489" s="62"/>
      <c r="CM489" s="62"/>
      <c r="CN489" s="62"/>
      <c r="CO489" s="62"/>
      <c r="CP489" s="56"/>
      <c r="CQ489" s="3"/>
      <c r="CR489" s="3" t="str">
        <f>B105</f>
        <v/>
      </c>
    </row>
    <row r="490" spans="1:96" ht="21" customHeight="1" x14ac:dyDescent="0.25">
      <c r="A490" s="48" t="str">
        <f>IFERROR(IF($Y$2="DAILY","95-96",""),"")</f>
        <v>95-96</v>
      </c>
      <c r="B490" s="49" t="str">
        <f>IFERROR(IF($Y$2="DAILY",$B$10+96,""),"")</f>
        <v/>
      </c>
      <c r="C490" s="57">
        <f t="shared" ref="C490" si="1909">IF($Y$2="DAILY",1,"")</f>
        <v>1</v>
      </c>
      <c r="D490" s="54" t="str">
        <f>IFERROR(IF($Y$2="DAILY",DATE(B490,1,1)-WEEKDAY(DATE(B490,1,1),1)+1,""),"")</f>
        <v/>
      </c>
      <c r="E490" s="55" t="str">
        <f>IFERROR(IF($Y$2="DAILY",DATE(B490,1,1)-WEEKDAY(DATE(B490,1,1),1)+2,""),"")</f>
        <v/>
      </c>
      <c r="F490" s="55" t="str">
        <f>IFERROR(IF($Y$2="DAILY",DATE(B490,1,1)-WEEKDAY(DATE(B490,1,1),1)+3,""),"")</f>
        <v/>
      </c>
      <c r="G490" s="55" t="str">
        <f>IFERROR(IF($Y$2="DAILY",DATE(B490,1,1)-WEEKDAY(DATE(B490,1,1),1)+4,""),"")</f>
        <v/>
      </c>
      <c r="H490" s="55" t="str">
        <f>IFERROR(IF($Y$2="DAILY",DATE(B490,1,1)-WEEKDAY(DATE(B490,1,1),1)+5,""),"")</f>
        <v/>
      </c>
      <c r="I490" s="55" t="str">
        <f>IFERROR(IF($Y$2="DAILY",DATE(B490,1,1)-WEEKDAY(DATE(B490,1,1),1)+6,""),"")</f>
        <v/>
      </c>
      <c r="J490" s="55" t="str">
        <f>IFERROR(IF($Y$2="DAILY",DATE(B490,1,1)-WEEKDAY(DATE(B490,1,1),1)+7,""),"")</f>
        <v/>
      </c>
      <c r="K490" s="55" t="str">
        <f t="shared" ref="K490:BV490" si="1910">IFERROR(IF($Y$2="DAILY",J490+1,""),"")</f>
        <v/>
      </c>
      <c r="L490" s="55" t="str">
        <f t="shared" si="1910"/>
        <v/>
      </c>
      <c r="M490" s="55" t="str">
        <f t="shared" si="1910"/>
        <v/>
      </c>
      <c r="N490" s="55" t="str">
        <f t="shared" si="1910"/>
        <v/>
      </c>
      <c r="O490" s="55" t="str">
        <f t="shared" si="1910"/>
        <v/>
      </c>
      <c r="P490" s="55" t="str">
        <f t="shared" si="1910"/>
        <v/>
      </c>
      <c r="Q490" s="55" t="str">
        <f t="shared" si="1910"/>
        <v/>
      </c>
      <c r="R490" s="55" t="str">
        <f t="shared" si="1910"/>
        <v/>
      </c>
      <c r="S490" s="55" t="str">
        <f t="shared" si="1910"/>
        <v/>
      </c>
      <c r="T490" s="55" t="str">
        <f t="shared" si="1910"/>
        <v/>
      </c>
      <c r="U490" s="55" t="str">
        <f t="shared" si="1910"/>
        <v/>
      </c>
      <c r="V490" s="55" t="str">
        <f t="shared" si="1910"/>
        <v/>
      </c>
      <c r="W490" s="55" t="str">
        <f t="shared" si="1910"/>
        <v/>
      </c>
      <c r="X490" s="55" t="str">
        <f t="shared" si="1910"/>
        <v/>
      </c>
      <c r="Y490" s="55" t="str">
        <f t="shared" si="1910"/>
        <v/>
      </c>
      <c r="Z490" s="55" t="str">
        <f t="shared" si="1910"/>
        <v/>
      </c>
      <c r="AA490" s="55" t="str">
        <f t="shared" si="1910"/>
        <v/>
      </c>
      <c r="AB490" s="55" t="str">
        <f t="shared" si="1910"/>
        <v/>
      </c>
      <c r="AC490" s="55" t="str">
        <f t="shared" si="1910"/>
        <v/>
      </c>
      <c r="AD490" s="55" t="str">
        <f t="shared" si="1910"/>
        <v/>
      </c>
      <c r="AE490" s="55" t="str">
        <f t="shared" si="1910"/>
        <v/>
      </c>
      <c r="AF490" s="55" t="str">
        <f t="shared" si="1910"/>
        <v/>
      </c>
      <c r="AG490" s="55" t="str">
        <f t="shared" si="1910"/>
        <v/>
      </c>
      <c r="AH490" s="55" t="str">
        <f t="shared" si="1910"/>
        <v/>
      </c>
      <c r="AI490" s="55" t="str">
        <f t="shared" si="1910"/>
        <v/>
      </c>
      <c r="AJ490" s="55" t="str">
        <f t="shared" si="1910"/>
        <v/>
      </c>
      <c r="AK490" s="55" t="str">
        <f t="shared" si="1910"/>
        <v/>
      </c>
      <c r="AL490" s="55" t="str">
        <f t="shared" si="1910"/>
        <v/>
      </c>
      <c r="AM490" s="55" t="str">
        <f t="shared" si="1910"/>
        <v/>
      </c>
      <c r="AN490" s="55" t="str">
        <f t="shared" si="1910"/>
        <v/>
      </c>
      <c r="AO490" s="55" t="str">
        <f t="shared" si="1910"/>
        <v/>
      </c>
      <c r="AP490" s="55" t="str">
        <f t="shared" si="1910"/>
        <v/>
      </c>
      <c r="AQ490" s="55" t="str">
        <f t="shared" si="1910"/>
        <v/>
      </c>
      <c r="AR490" s="55" t="str">
        <f t="shared" si="1910"/>
        <v/>
      </c>
      <c r="AS490" s="55" t="str">
        <f t="shared" si="1910"/>
        <v/>
      </c>
      <c r="AT490" s="55" t="str">
        <f t="shared" si="1910"/>
        <v/>
      </c>
      <c r="AU490" s="55" t="str">
        <f t="shared" si="1910"/>
        <v/>
      </c>
      <c r="AV490" s="55" t="str">
        <f t="shared" si="1910"/>
        <v/>
      </c>
      <c r="AW490" s="55" t="str">
        <f t="shared" si="1910"/>
        <v/>
      </c>
      <c r="AX490" s="55" t="str">
        <f t="shared" si="1910"/>
        <v/>
      </c>
      <c r="AY490" s="55" t="str">
        <f t="shared" si="1910"/>
        <v/>
      </c>
      <c r="AZ490" s="55" t="str">
        <f t="shared" si="1910"/>
        <v/>
      </c>
      <c r="BA490" s="55" t="str">
        <f t="shared" si="1910"/>
        <v/>
      </c>
      <c r="BB490" s="55" t="str">
        <f t="shared" si="1910"/>
        <v/>
      </c>
      <c r="BC490" s="55" t="str">
        <f t="shared" si="1910"/>
        <v/>
      </c>
      <c r="BD490" s="55" t="str">
        <f t="shared" si="1910"/>
        <v/>
      </c>
      <c r="BE490" s="55" t="str">
        <f t="shared" si="1910"/>
        <v/>
      </c>
      <c r="BF490" s="55" t="str">
        <f t="shared" si="1910"/>
        <v/>
      </c>
      <c r="BG490" s="55" t="str">
        <f t="shared" si="1910"/>
        <v/>
      </c>
      <c r="BH490" s="55" t="str">
        <f t="shared" si="1910"/>
        <v/>
      </c>
      <c r="BI490" s="55" t="str">
        <f t="shared" si="1910"/>
        <v/>
      </c>
      <c r="BJ490" s="55" t="str">
        <f t="shared" si="1910"/>
        <v/>
      </c>
      <c r="BK490" s="55" t="str">
        <f t="shared" si="1910"/>
        <v/>
      </c>
      <c r="BL490" s="55" t="str">
        <f t="shared" si="1910"/>
        <v/>
      </c>
      <c r="BM490" s="55" t="str">
        <f t="shared" si="1910"/>
        <v/>
      </c>
      <c r="BN490" s="55" t="str">
        <f t="shared" si="1910"/>
        <v/>
      </c>
      <c r="BO490" s="55" t="str">
        <f t="shared" si="1910"/>
        <v/>
      </c>
      <c r="BP490" s="55" t="str">
        <f t="shared" si="1910"/>
        <v/>
      </c>
      <c r="BQ490" s="55" t="str">
        <f t="shared" si="1910"/>
        <v/>
      </c>
      <c r="BR490" s="55" t="str">
        <f t="shared" si="1910"/>
        <v/>
      </c>
      <c r="BS490" s="55" t="str">
        <f t="shared" si="1910"/>
        <v/>
      </c>
      <c r="BT490" s="55" t="str">
        <f t="shared" si="1910"/>
        <v/>
      </c>
      <c r="BU490" s="55" t="str">
        <f t="shared" si="1910"/>
        <v/>
      </c>
      <c r="BV490" s="55" t="str">
        <f t="shared" si="1910"/>
        <v/>
      </c>
      <c r="BW490" s="55" t="str">
        <f t="shared" ref="BW490:CO490" si="1911">IFERROR(IF($Y$2="DAILY",BV490+1,""),"")</f>
        <v/>
      </c>
      <c r="BX490" s="55" t="str">
        <f t="shared" si="1911"/>
        <v/>
      </c>
      <c r="BY490" s="55" t="str">
        <f t="shared" si="1911"/>
        <v/>
      </c>
      <c r="BZ490" s="55" t="str">
        <f t="shared" si="1911"/>
        <v/>
      </c>
      <c r="CA490" s="55" t="str">
        <f t="shared" si="1911"/>
        <v/>
      </c>
      <c r="CB490" s="55" t="str">
        <f t="shared" si="1911"/>
        <v/>
      </c>
      <c r="CC490" s="55" t="str">
        <f t="shared" si="1911"/>
        <v/>
      </c>
      <c r="CD490" s="55" t="str">
        <f t="shared" si="1911"/>
        <v/>
      </c>
      <c r="CE490" s="55" t="str">
        <f t="shared" si="1911"/>
        <v/>
      </c>
      <c r="CF490" s="55" t="str">
        <f t="shared" si="1911"/>
        <v/>
      </c>
      <c r="CG490" s="55" t="str">
        <f t="shared" si="1911"/>
        <v/>
      </c>
      <c r="CH490" s="55" t="str">
        <f t="shared" si="1911"/>
        <v/>
      </c>
      <c r="CI490" s="55" t="str">
        <f t="shared" si="1911"/>
        <v/>
      </c>
      <c r="CJ490" s="55" t="str">
        <f t="shared" si="1911"/>
        <v/>
      </c>
      <c r="CK490" s="55" t="str">
        <f t="shared" si="1911"/>
        <v/>
      </c>
      <c r="CL490" s="55" t="str">
        <f t="shared" si="1911"/>
        <v/>
      </c>
      <c r="CM490" s="55" t="str">
        <f t="shared" si="1911"/>
        <v/>
      </c>
      <c r="CN490" s="55" t="str">
        <f t="shared" si="1911"/>
        <v/>
      </c>
      <c r="CO490" s="55" t="str">
        <f t="shared" si="1911"/>
        <v/>
      </c>
      <c r="CP490" s="56" t="str">
        <f>IFERROR(IF($Y$2="DAILY",DATE(B490,1,1)-WEEKDAY(DATE(B490,1,1))+13*7,DATE(CR490,1,1)-WEEKDAY(DATE(CR490,1,1))+13*7),"")</f>
        <v/>
      </c>
      <c r="CQ490" s="3"/>
      <c r="CR490" s="3" t="str">
        <f>B106</f>
        <v/>
      </c>
    </row>
    <row r="491" spans="1:96" ht="21" customHeight="1" x14ac:dyDescent="0.25">
      <c r="A491" s="48"/>
      <c r="B491" s="61"/>
      <c r="C491" s="57">
        <f t="shared" ref="C491" si="1912">IF($Y$2="DAILY",2,"")</f>
        <v>2</v>
      </c>
      <c r="D491" s="54" t="str">
        <f t="shared" ref="D491:D493" si="1913">IFERROR(IF($Y$2="DAILY",CP490+1,""),"")</f>
        <v/>
      </c>
      <c r="E491" s="55" t="str">
        <f t="shared" ref="E491:BP491" si="1914">IFERROR(IF($Y$2="DAILY",D491+1,""),"")</f>
        <v/>
      </c>
      <c r="F491" s="55" t="str">
        <f t="shared" si="1914"/>
        <v/>
      </c>
      <c r="G491" s="55" t="str">
        <f t="shared" si="1914"/>
        <v/>
      </c>
      <c r="H491" s="55" t="str">
        <f t="shared" si="1914"/>
        <v/>
      </c>
      <c r="I491" s="55" t="str">
        <f t="shared" si="1914"/>
        <v/>
      </c>
      <c r="J491" s="55" t="str">
        <f t="shared" si="1914"/>
        <v/>
      </c>
      <c r="K491" s="55" t="str">
        <f t="shared" si="1914"/>
        <v/>
      </c>
      <c r="L491" s="55" t="str">
        <f t="shared" si="1914"/>
        <v/>
      </c>
      <c r="M491" s="55" t="str">
        <f t="shared" si="1914"/>
        <v/>
      </c>
      <c r="N491" s="55" t="str">
        <f t="shared" si="1914"/>
        <v/>
      </c>
      <c r="O491" s="55" t="str">
        <f t="shared" si="1914"/>
        <v/>
      </c>
      <c r="P491" s="55" t="str">
        <f t="shared" si="1914"/>
        <v/>
      </c>
      <c r="Q491" s="55" t="str">
        <f t="shared" si="1914"/>
        <v/>
      </c>
      <c r="R491" s="55" t="str">
        <f t="shared" si="1914"/>
        <v/>
      </c>
      <c r="S491" s="55" t="str">
        <f t="shared" si="1914"/>
        <v/>
      </c>
      <c r="T491" s="55" t="str">
        <f t="shared" si="1914"/>
        <v/>
      </c>
      <c r="U491" s="55" t="str">
        <f t="shared" si="1914"/>
        <v/>
      </c>
      <c r="V491" s="55" t="str">
        <f t="shared" si="1914"/>
        <v/>
      </c>
      <c r="W491" s="55" t="str">
        <f t="shared" si="1914"/>
        <v/>
      </c>
      <c r="X491" s="55" t="str">
        <f t="shared" si="1914"/>
        <v/>
      </c>
      <c r="Y491" s="55" t="str">
        <f t="shared" si="1914"/>
        <v/>
      </c>
      <c r="Z491" s="55" t="str">
        <f t="shared" si="1914"/>
        <v/>
      </c>
      <c r="AA491" s="55" t="str">
        <f t="shared" si="1914"/>
        <v/>
      </c>
      <c r="AB491" s="55" t="str">
        <f t="shared" si="1914"/>
        <v/>
      </c>
      <c r="AC491" s="55" t="str">
        <f t="shared" si="1914"/>
        <v/>
      </c>
      <c r="AD491" s="55" t="str">
        <f t="shared" si="1914"/>
        <v/>
      </c>
      <c r="AE491" s="55" t="str">
        <f t="shared" si="1914"/>
        <v/>
      </c>
      <c r="AF491" s="55" t="str">
        <f t="shared" si="1914"/>
        <v/>
      </c>
      <c r="AG491" s="55" t="str">
        <f t="shared" si="1914"/>
        <v/>
      </c>
      <c r="AH491" s="55" t="str">
        <f t="shared" si="1914"/>
        <v/>
      </c>
      <c r="AI491" s="55" t="str">
        <f t="shared" si="1914"/>
        <v/>
      </c>
      <c r="AJ491" s="55" t="str">
        <f t="shared" si="1914"/>
        <v/>
      </c>
      <c r="AK491" s="55" t="str">
        <f t="shared" si="1914"/>
        <v/>
      </c>
      <c r="AL491" s="55" t="str">
        <f t="shared" si="1914"/>
        <v/>
      </c>
      <c r="AM491" s="55" t="str">
        <f t="shared" si="1914"/>
        <v/>
      </c>
      <c r="AN491" s="55" t="str">
        <f t="shared" si="1914"/>
        <v/>
      </c>
      <c r="AO491" s="55" t="str">
        <f t="shared" si="1914"/>
        <v/>
      </c>
      <c r="AP491" s="55" t="str">
        <f t="shared" si="1914"/>
        <v/>
      </c>
      <c r="AQ491" s="55" t="str">
        <f t="shared" si="1914"/>
        <v/>
      </c>
      <c r="AR491" s="55" t="str">
        <f t="shared" si="1914"/>
        <v/>
      </c>
      <c r="AS491" s="55" t="str">
        <f t="shared" si="1914"/>
        <v/>
      </c>
      <c r="AT491" s="55" t="str">
        <f t="shared" si="1914"/>
        <v/>
      </c>
      <c r="AU491" s="55" t="str">
        <f t="shared" si="1914"/>
        <v/>
      </c>
      <c r="AV491" s="55" t="str">
        <f t="shared" si="1914"/>
        <v/>
      </c>
      <c r="AW491" s="55" t="str">
        <f t="shared" si="1914"/>
        <v/>
      </c>
      <c r="AX491" s="55" t="str">
        <f t="shared" si="1914"/>
        <v/>
      </c>
      <c r="AY491" s="55" t="str">
        <f t="shared" si="1914"/>
        <v/>
      </c>
      <c r="AZ491" s="55" t="str">
        <f t="shared" si="1914"/>
        <v/>
      </c>
      <c r="BA491" s="55" t="str">
        <f t="shared" si="1914"/>
        <v/>
      </c>
      <c r="BB491" s="55" t="str">
        <f t="shared" si="1914"/>
        <v/>
      </c>
      <c r="BC491" s="55" t="str">
        <f t="shared" si="1914"/>
        <v/>
      </c>
      <c r="BD491" s="55" t="str">
        <f t="shared" si="1914"/>
        <v/>
      </c>
      <c r="BE491" s="55" t="str">
        <f t="shared" si="1914"/>
        <v/>
      </c>
      <c r="BF491" s="55" t="str">
        <f t="shared" si="1914"/>
        <v/>
      </c>
      <c r="BG491" s="55" t="str">
        <f t="shared" si="1914"/>
        <v/>
      </c>
      <c r="BH491" s="55" t="str">
        <f t="shared" si="1914"/>
        <v/>
      </c>
      <c r="BI491" s="55" t="str">
        <f t="shared" si="1914"/>
        <v/>
      </c>
      <c r="BJ491" s="55" t="str">
        <f t="shared" si="1914"/>
        <v/>
      </c>
      <c r="BK491" s="55" t="str">
        <f t="shared" si="1914"/>
        <v/>
      </c>
      <c r="BL491" s="55" t="str">
        <f t="shared" si="1914"/>
        <v/>
      </c>
      <c r="BM491" s="55" t="str">
        <f t="shared" si="1914"/>
        <v/>
      </c>
      <c r="BN491" s="55" t="str">
        <f t="shared" si="1914"/>
        <v/>
      </c>
      <c r="BO491" s="55" t="str">
        <f t="shared" si="1914"/>
        <v/>
      </c>
      <c r="BP491" s="55" t="str">
        <f t="shared" si="1914"/>
        <v/>
      </c>
      <c r="BQ491" s="55" t="str">
        <f t="shared" ref="BQ491:CO491" si="1915">IFERROR(IF($Y$2="DAILY",BP491+1,""),"")</f>
        <v/>
      </c>
      <c r="BR491" s="55" t="str">
        <f t="shared" si="1915"/>
        <v/>
      </c>
      <c r="BS491" s="55" t="str">
        <f t="shared" si="1915"/>
        <v/>
      </c>
      <c r="BT491" s="55" t="str">
        <f t="shared" si="1915"/>
        <v/>
      </c>
      <c r="BU491" s="55" t="str">
        <f t="shared" si="1915"/>
        <v/>
      </c>
      <c r="BV491" s="55" t="str">
        <f t="shared" si="1915"/>
        <v/>
      </c>
      <c r="BW491" s="55" t="str">
        <f t="shared" si="1915"/>
        <v/>
      </c>
      <c r="BX491" s="55" t="str">
        <f t="shared" si="1915"/>
        <v/>
      </c>
      <c r="BY491" s="55" t="str">
        <f t="shared" si="1915"/>
        <v/>
      </c>
      <c r="BZ491" s="55" t="str">
        <f t="shared" si="1915"/>
        <v/>
      </c>
      <c r="CA491" s="55" t="str">
        <f t="shared" si="1915"/>
        <v/>
      </c>
      <c r="CB491" s="55" t="str">
        <f t="shared" si="1915"/>
        <v/>
      </c>
      <c r="CC491" s="55" t="str">
        <f t="shared" si="1915"/>
        <v/>
      </c>
      <c r="CD491" s="55" t="str">
        <f t="shared" si="1915"/>
        <v/>
      </c>
      <c r="CE491" s="55" t="str">
        <f t="shared" si="1915"/>
        <v/>
      </c>
      <c r="CF491" s="55" t="str">
        <f t="shared" si="1915"/>
        <v/>
      </c>
      <c r="CG491" s="55" t="str">
        <f t="shared" si="1915"/>
        <v/>
      </c>
      <c r="CH491" s="55" t="str">
        <f t="shared" si="1915"/>
        <v/>
      </c>
      <c r="CI491" s="55" t="str">
        <f t="shared" si="1915"/>
        <v/>
      </c>
      <c r="CJ491" s="55" t="str">
        <f t="shared" si="1915"/>
        <v/>
      </c>
      <c r="CK491" s="55" t="str">
        <f t="shared" si="1915"/>
        <v/>
      </c>
      <c r="CL491" s="55" t="str">
        <f t="shared" si="1915"/>
        <v/>
      </c>
      <c r="CM491" s="55" t="str">
        <f t="shared" si="1915"/>
        <v/>
      </c>
      <c r="CN491" s="55" t="str">
        <f t="shared" si="1915"/>
        <v/>
      </c>
      <c r="CO491" s="55" t="str">
        <f t="shared" si="1915"/>
        <v/>
      </c>
      <c r="CP491" s="56" t="str">
        <f>IFERROR(IF($Y$2="DAILY",DATE(B490,1,1)-WEEKDAY(DATE(B490,1,1))+26*7,DATE(CR491,1,1)-WEEKDAY(DATE(CR491,1,1))+26*7),"")</f>
        <v/>
      </c>
      <c r="CQ491" s="3"/>
      <c r="CR491" s="3" t="str">
        <f>B106</f>
        <v/>
      </c>
    </row>
    <row r="492" spans="1:96" ht="21" customHeight="1" x14ac:dyDescent="0.25">
      <c r="A492" s="48"/>
      <c r="B492" s="49"/>
      <c r="C492" s="57">
        <f t="shared" ref="C492" si="1916">IF($Y$2="DAILY",3,"")</f>
        <v>3</v>
      </c>
      <c r="D492" s="54" t="str">
        <f t="shared" si="1913"/>
        <v/>
      </c>
      <c r="E492" s="55" t="str">
        <f t="shared" ref="E492:BP492" si="1917">IFERROR(IF($Y$2="DAILY",D492+1,""),"")</f>
        <v/>
      </c>
      <c r="F492" s="55" t="str">
        <f t="shared" si="1917"/>
        <v/>
      </c>
      <c r="G492" s="55" t="str">
        <f t="shared" si="1917"/>
        <v/>
      </c>
      <c r="H492" s="55" t="str">
        <f t="shared" si="1917"/>
        <v/>
      </c>
      <c r="I492" s="55" t="str">
        <f t="shared" si="1917"/>
        <v/>
      </c>
      <c r="J492" s="55" t="str">
        <f t="shared" si="1917"/>
        <v/>
      </c>
      <c r="K492" s="55" t="str">
        <f t="shared" si="1917"/>
        <v/>
      </c>
      <c r="L492" s="55" t="str">
        <f t="shared" si="1917"/>
        <v/>
      </c>
      <c r="M492" s="55" t="str">
        <f t="shared" si="1917"/>
        <v/>
      </c>
      <c r="N492" s="55" t="str">
        <f t="shared" si="1917"/>
        <v/>
      </c>
      <c r="O492" s="55" t="str">
        <f t="shared" si="1917"/>
        <v/>
      </c>
      <c r="P492" s="55" t="str">
        <f t="shared" si="1917"/>
        <v/>
      </c>
      <c r="Q492" s="55" t="str">
        <f t="shared" si="1917"/>
        <v/>
      </c>
      <c r="R492" s="55" t="str">
        <f t="shared" si="1917"/>
        <v/>
      </c>
      <c r="S492" s="55" t="str">
        <f t="shared" si="1917"/>
        <v/>
      </c>
      <c r="T492" s="55" t="str">
        <f t="shared" si="1917"/>
        <v/>
      </c>
      <c r="U492" s="55" t="str">
        <f t="shared" si="1917"/>
        <v/>
      </c>
      <c r="V492" s="55" t="str">
        <f t="shared" si="1917"/>
        <v/>
      </c>
      <c r="W492" s="55" t="str">
        <f t="shared" si="1917"/>
        <v/>
      </c>
      <c r="X492" s="55" t="str">
        <f t="shared" si="1917"/>
        <v/>
      </c>
      <c r="Y492" s="55" t="str">
        <f t="shared" si="1917"/>
        <v/>
      </c>
      <c r="Z492" s="55" t="str">
        <f t="shared" si="1917"/>
        <v/>
      </c>
      <c r="AA492" s="55" t="str">
        <f t="shared" si="1917"/>
        <v/>
      </c>
      <c r="AB492" s="55" t="str">
        <f t="shared" si="1917"/>
        <v/>
      </c>
      <c r="AC492" s="55" t="str">
        <f t="shared" si="1917"/>
        <v/>
      </c>
      <c r="AD492" s="55" t="str">
        <f t="shared" si="1917"/>
        <v/>
      </c>
      <c r="AE492" s="55" t="str">
        <f t="shared" si="1917"/>
        <v/>
      </c>
      <c r="AF492" s="55" t="str">
        <f t="shared" si="1917"/>
        <v/>
      </c>
      <c r="AG492" s="55" t="str">
        <f t="shared" si="1917"/>
        <v/>
      </c>
      <c r="AH492" s="55" t="str">
        <f t="shared" si="1917"/>
        <v/>
      </c>
      <c r="AI492" s="55" t="str">
        <f t="shared" si="1917"/>
        <v/>
      </c>
      <c r="AJ492" s="55" t="str">
        <f t="shared" si="1917"/>
        <v/>
      </c>
      <c r="AK492" s="55" t="str">
        <f t="shared" si="1917"/>
        <v/>
      </c>
      <c r="AL492" s="55" t="str">
        <f t="shared" si="1917"/>
        <v/>
      </c>
      <c r="AM492" s="55" t="str">
        <f t="shared" si="1917"/>
        <v/>
      </c>
      <c r="AN492" s="55" t="str">
        <f t="shared" si="1917"/>
        <v/>
      </c>
      <c r="AO492" s="55" t="str">
        <f t="shared" si="1917"/>
        <v/>
      </c>
      <c r="AP492" s="55" t="str">
        <f t="shared" si="1917"/>
        <v/>
      </c>
      <c r="AQ492" s="55" t="str">
        <f t="shared" si="1917"/>
        <v/>
      </c>
      <c r="AR492" s="55" t="str">
        <f t="shared" si="1917"/>
        <v/>
      </c>
      <c r="AS492" s="55" t="str">
        <f t="shared" si="1917"/>
        <v/>
      </c>
      <c r="AT492" s="55" t="str">
        <f t="shared" si="1917"/>
        <v/>
      </c>
      <c r="AU492" s="55" t="str">
        <f t="shared" si="1917"/>
        <v/>
      </c>
      <c r="AV492" s="55" t="str">
        <f t="shared" si="1917"/>
        <v/>
      </c>
      <c r="AW492" s="55" t="str">
        <f t="shared" si="1917"/>
        <v/>
      </c>
      <c r="AX492" s="55" t="str">
        <f t="shared" si="1917"/>
        <v/>
      </c>
      <c r="AY492" s="55" t="str">
        <f t="shared" si="1917"/>
        <v/>
      </c>
      <c r="AZ492" s="55" t="str">
        <f t="shared" si="1917"/>
        <v/>
      </c>
      <c r="BA492" s="55" t="str">
        <f t="shared" si="1917"/>
        <v/>
      </c>
      <c r="BB492" s="55" t="str">
        <f t="shared" si="1917"/>
        <v/>
      </c>
      <c r="BC492" s="55" t="str">
        <f t="shared" si="1917"/>
        <v/>
      </c>
      <c r="BD492" s="55" t="str">
        <f t="shared" si="1917"/>
        <v/>
      </c>
      <c r="BE492" s="55" t="str">
        <f t="shared" si="1917"/>
        <v/>
      </c>
      <c r="BF492" s="55" t="str">
        <f t="shared" si="1917"/>
        <v/>
      </c>
      <c r="BG492" s="55" t="str">
        <f t="shared" si="1917"/>
        <v/>
      </c>
      <c r="BH492" s="55" t="str">
        <f t="shared" si="1917"/>
        <v/>
      </c>
      <c r="BI492" s="55" t="str">
        <f t="shared" si="1917"/>
        <v/>
      </c>
      <c r="BJ492" s="55" t="str">
        <f t="shared" si="1917"/>
        <v/>
      </c>
      <c r="BK492" s="55" t="str">
        <f t="shared" si="1917"/>
        <v/>
      </c>
      <c r="BL492" s="55" t="str">
        <f t="shared" si="1917"/>
        <v/>
      </c>
      <c r="BM492" s="55" t="str">
        <f t="shared" si="1917"/>
        <v/>
      </c>
      <c r="BN492" s="55" t="str">
        <f t="shared" si="1917"/>
        <v/>
      </c>
      <c r="BO492" s="55" t="str">
        <f t="shared" si="1917"/>
        <v/>
      </c>
      <c r="BP492" s="55" t="str">
        <f t="shared" si="1917"/>
        <v/>
      </c>
      <c r="BQ492" s="55" t="str">
        <f t="shared" ref="BQ492:CO492" si="1918">IFERROR(IF($Y$2="DAILY",BP492+1,""),"")</f>
        <v/>
      </c>
      <c r="BR492" s="55" t="str">
        <f t="shared" si="1918"/>
        <v/>
      </c>
      <c r="BS492" s="55" t="str">
        <f t="shared" si="1918"/>
        <v/>
      </c>
      <c r="BT492" s="55" t="str">
        <f t="shared" si="1918"/>
        <v/>
      </c>
      <c r="BU492" s="55" t="str">
        <f t="shared" si="1918"/>
        <v/>
      </c>
      <c r="BV492" s="55" t="str">
        <f t="shared" si="1918"/>
        <v/>
      </c>
      <c r="BW492" s="55" t="str">
        <f t="shared" si="1918"/>
        <v/>
      </c>
      <c r="BX492" s="55" t="str">
        <f t="shared" si="1918"/>
        <v/>
      </c>
      <c r="BY492" s="55" t="str">
        <f t="shared" si="1918"/>
        <v/>
      </c>
      <c r="BZ492" s="55" t="str">
        <f t="shared" si="1918"/>
        <v/>
      </c>
      <c r="CA492" s="55" t="str">
        <f t="shared" si="1918"/>
        <v/>
      </c>
      <c r="CB492" s="55" t="str">
        <f t="shared" si="1918"/>
        <v/>
      </c>
      <c r="CC492" s="55" t="str">
        <f t="shared" si="1918"/>
        <v/>
      </c>
      <c r="CD492" s="55" t="str">
        <f t="shared" si="1918"/>
        <v/>
      </c>
      <c r="CE492" s="55" t="str">
        <f t="shared" si="1918"/>
        <v/>
      </c>
      <c r="CF492" s="55" t="str">
        <f t="shared" si="1918"/>
        <v/>
      </c>
      <c r="CG492" s="55" t="str">
        <f t="shared" si="1918"/>
        <v/>
      </c>
      <c r="CH492" s="55" t="str">
        <f t="shared" si="1918"/>
        <v/>
      </c>
      <c r="CI492" s="55" t="str">
        <f t="shared" si="1918"/>
        <v/>
      </c>
      <c r="CJ492" s="55" t="str">
        <f t="shared" si="1918"/>
        <v/>
      </c>
      <c r="CK492" s="55" t="str">
        <f t="shared" si="1918"/>
        <v/>
      </c>
      <c r="CL492" s="55" t="str">
        <f t="shared" si="1918"/>
        <v/>
      </c>
      <c r="CM492" s="55" t="str">
        <f t="shared" si="1918"/>
        <v/>
      </c>
      <c r="CN492" s="55" t="str">
        <f t="shared" si="1918"/>
        <v/>
      </c>
      <c r="CO492" s="55" t="str">
        <f t="shared" si="1918"/>
        <v/>
      </c>
      <c r="CP492" s="56" t="str">
        <f>IFERROR(IF($Y$2="DAILY",DATE(B490,1,1)-WEEKDAY(DATE(B490,1,1))+39*7,DATE(CR492,1,1)-WEEKDAY(DATE(CR492,1,1))+39*7),"")</f>
        <v/>
      </c>
      <c r="CQ492" s="3"/>
      <c r="CR492" s="3" t="str">
        <f>B106</f>
        <v/>
      </c>
    </row>
    <row r="493" spans="1:96" ht="21" customHeight="1" x14ac:dyDescent="0.25">
      <c r="A493" s="48"/>
      <c r="B493" s="49"/>
      <c r="C493" s="57">
        <f t="shared" ref="C493" si="1919">IF($Y$2="DAILY",4,"")</f>
        <v>4</v>
      </c>
      <c r="D493" s="54" t="str">
        <f t="shared" si="1913"/>
        <v/>
      </c>
      <c r="E493" s="55" t="str">
        <f t="shared" ref="E493:BP493" si="1920">IFERROR(IF($Y$2="DAILY",D493+1,""),"")</f>
        <v/>
      </c>
      <c r="F493" s="55" t="str">
        <f t="shared" si="1920"/>
        <v/>
      </c>
      <c r="G493" s="55" t="str">
        <f t="shared" si="1920"/>
        <v/>
      </c>
      <c r="H493" s="55" t="str">
        <f t="shared" si="1920"/>
        <v/>
      </c>
      <c r="I493" s="55" t="str">
        <f t="shared" si="1920"/>
        <v/>
      </c>
      <c r="J493" s="55" t="str">
        <f t="shared" si="1920"/>
        <v/>
      </c>
      <c r="K493" s="55" t="str">
        <f t="shared" si="1920"/>
        <v/>
      </c>
      <c r="L493" s="55" t="str">
        <f t="shared" si="1920"/>
        <v/>
      </c>
      <c r="M493" s="55" t="str">
        <f t="shared" si="1920"/>
        <v/>
      </c>
      <c r="N493" s="55" t="str">
        <f t="shared" si="1920"/>
        <v/>
      </c>
      <c r="O493" s="55" t="str">
        <f t="shared" si="1920"/>
        <v/>
      </c>
      <c r="P493" s="55" t="str">
        <f t="shared" si="1920"/>
        <v/>
      </c>
      <c r="Q493" s="55" t="str">
        <f t="shared" si="1920"/>
        <v/>
      </c>
      <c r="R493" s="55" t="str">
        <f t="shared" si="1920"/>
        <v/>
      </c>
      <c r="S493" s="55" t="str">
        <f t="shared" si="1920"/>
        <v/>
      </c>
      <c r="T493" s="55" t="str">
        <f t="shared" si="1920"/>
        <v/>
      </c>
      <c r="U493" s="55" t="str">
        <f t="shared" si="1920"/>
        <v/>
      </c>
      <c r="V493" s="55" t="str">
        <f t="shared" si="1920"/>
        <v/>
      </c>
      <c r="W493" s="55" t="str">
        <f t="shared" si="1920"/>
        <v/>
      </c>
      <c r="X493" s="55" t="str">
        <f t="shared" si="1920"/>
        <v/>
      </c>
      <c r="Y493" s="55" t="str">
        <f t="shared" si="1920"/>
        <v/>
      </c>
      <c r="Z493" s="55" t="str">
        <f t="shared" si="1920"/>
        <v/>
      </c>
      <c r="AA493" s="55" t="str">
        <f t="shared" si="1920"/>
        <v/>
      </c>
      <c r="AB493" s="55" t="str">
        <f t="shared" si="1920"/>
        <v/>
      </c>
      <c r="AC493" s="55" t="str">
        <f t="shared" si="1920"/>
        <v/>
      </c>
      <c r="AD493" s="55" t="str">
        <f t="shared" si="1920"/>
        <v/>
      </c>
      <c r="AE493" s="55" t="str">
        <f t="shared" si="1920"/>
        <v/>
      </c>
      <c r="AF493" s="55" t="str">
        <f t="shared" si="1920"/>
        <v/>
      </c>
      <c r="AG493" s="55" t="str">
        <f t="shared" si="1920"/>
        <v/>
      </c>
      <c r="AH493" s="55" t="str">
        <f t="shared" si="1920"/>
        <v/>
      </c>
      <c r="AI493" s="55" t="str">
        <f t="shared" si="1920"/>
        <v/>
      </c>
      <c r="AJ493" s="55" t="str">
        <f t="shared" si="1920"/>
        <v/>
      </c>
      <c r="AK493" s="55" t="str">
        <f t="shared" si="1920"/>
        <v/>
      </c>
      <c r="AL493" s="55" t="str">
        <f t="shared" si="1920"/>
        <v/>
      </c>
      <c r="AM493" s="55" t="str">
        <f t="shared" si="1920"/>
        <v/>
      </c>
      <c r="AN493" s="55" t="str">
        <f t="shared" si="1920"/>
        <v/>
      </c>
      <c r="AO493" s="55" t="str">
        <f t="shared" si="1920"/>
        <v/>
      </c>
      <c r="AP493" s="55" t="str">
        <f t="shared" si="1920"/>
        <v/>
      </c>
      <c r="AQ493" s="55" t="str">
        <f t="shared" si="1920"/>
        <v/>
      </c>
      <c r="AR493" s="55" t="str">
        <f t="shared" si="1920"/>
        <v/>
      </c>
      <c r="AS493" s="55" t="str">
        <f t="shared" si="1920"/>
        <v/>
      </c>
      <c r="AT493" s="55" t="str">
        <f t="shared" si="1920"/>
        <v/>
      </c>
      <c r="AU493" s="55" t="str">
        <f t="shared" si="1920"/>
        <v/>
      </c>
      <c r="AV493" s="55" t="str">
        <f t="shared" si="1920"/>
        <v/>
      </c>
      <c r="AW493" s="55" t="str">
        <f t="shared" si="1920"/>
        <v/>
      </c>
      <c r="AX493" s="55" t="str">
        <f t="shared" si="1920"/>
        <v/>
      </c>
      <c r="AY493" s="55" t="str">
        <f t="shared" si="1920"/>
        <v/>
      </c>
      <c r="AZ493" s="55" t="str">
        <f t="shared" si="1920"/>
        <v/>
      </c>
      <c r="BA493" s="55" t="str">
        <f t="shared" si="1920"/>
        <v/>
      </c>
      <c r="BB493" s="55" t="str">
        <f t="shared" si="1920"/>
        <v/>
      </c>
      <c r="BC493" s="55" t="str">
        <f t="shared" si="1920"/>
        <v/>
      </c>
      <c r="BD493" s="55" t="str">
        <f t="shared" si="1920"/>
        <v/>
      </c>
      <c r="BE493" s="55" t="str">
        <f t="shared" si="1920"/>
        <v/>
      </c>
      <c r="BF493" s="55" t="str">
        <f t="shared" si="1920"/>
        <v/>
      </c>
      <c r="BG493" s="55" t="str">
        <f t="shared" si="1920"/>
        <v/>
      </c>
      <c r="BH493" s="55" t="str">
        <f t="shared" si="1920"/>
        <v/>
      </c>
      <c r="BI493" s="55" t="str">
        <f t="shared" si="1920"/>
        <v/>
      </c>
      <c r="BJ493" s="55" t="str">
        <f t="shared" si="1920"/>
        <v/>
      </c>
      <c r="BK493" s="55" t="str">
        <f t="shared" si="1920"/>
        <v/>
      </c>
      <c r="BL493" s="55" t="str">
        <f t="shared" si="1920"/>
        <v/>
      </c>
      <c r="BM493" s="55" t="str">
        <f t="shared" si="1920"/>
        <v/>
      </c>
      <c r="BN493" s="55" t="str">
        <f t="shared" si="1920"/>
        <v/>
      </c>
      <c r="BO493" s="55" t="str">
        <f t="shared" si="1920"/>
        <v/>
      </c>
      <c r="BP493" s="55" t="str">
        <f t="shared" si="1920"/>
        <v/>
      </c>
      <c r="BQ493" s="55" t="str">
        <f t="shared" ref="BQ493:CO493" si="1921">IFERROR(IF($Y$2="DAILY",BP493+1,""),"")</f>
        <v/>
      </c>
      <c r="BR493" s="55" t="str">
        <f t="shared" si="1921"/>
        <v/>
      </c>
      <c r="BS493" s="55" t="str">
        <f t="shared" si="1921"/>
        <v/>
      </c>
      <c r="BT493" s="55" t="str">
        <f t="shared" si="1921"/>
        <v/>
      </c>
      <c r="BU493" s="55" t="str">
        <f t="shared" si="1921"/>
        <v/>
      </c>
      <c r="BV493" s="55" t="str">
        <f t="shared" si="1921"/>
        <v/>
      </c>
      <c r="BW493" s="55" t="str">
        <f t="shared" si="1921"/>
        <v/>
      </c>
      <c r="BX493" s="55" t="str">
        <f t="shared" si="1921"/>
        <v/>
      </c>
      <c r="BY493" s="55" t="str">
        <f t="shared" si="1921"/>
        <v/>
      </c>
      <c r="BZ493" s="55" t="str">
        <f t="shared" si="1921"/>
        <v/>
      </c>
      <c r="CA493" s="55" t="str">
        <f t="shared" si="1921"/>
        <v/>
      </c>
      <c r="CB493" s="55" t="str">
        <f t="shared" si="1921"/>
        <v/>
      </c>
      <c r="CC493" s="55" t="str">
        <f t="shared" si="1921"/>
        <v/>
      </c>
      <c r="CD493" s="55" t="str">
        <f t="shared" si="1921"/>
        <v/>
      </c>
      <c r="CE493" s="55" t="str">
        <f t="shared" si="1921"/>
        <v/>
      </c>
      <c r="CF493" s="55" t="str">
        <f t="shared" si="1921"/>
        <v/>
      </c>
      <c r="CG493" s="55" t="str">
        <f t="shared" si="1921"/>
        <v/>
      </c>
      <c r="CH493" s="55" t="str">
        <f t="shared" si="1921"/>
        <v/>
      </c>
      <c r="CI493" s="55" t="str">
        <f t="shared" si="1921"/>
        <v/>
      </c>
      <c r="CJ493" s="55" t="str">
        <f t="shared" si="1921"/>
        <v/>
      </c>
      <c r="CK493" s="55" t="str">
        <f t="shared" si="1921"/>
        <v/>
      </c>
      <c r="CL493" s="55" t="str">
        <f t="shared" si="1921"/>
        <v/>
      </c>
      <c r="CM493" s="55" t="str">
        <f t="shared" si="1921"/>
        <v/>
      </c>
      <c r="CN493" s="55" t="str">
        <f t="shared" si="1921"/>
        <v/>
      </c>
      <c r="CO493" s="55" t="str">
        <f t="shared" si="1921"/>
        <v/>
      </c>
      <c r="CP493" s="56" t="str">
        <f>IFERROR(IF($Y$2="DAILY",DATE(B490,1,1)-WEEKDAY(DATE(B490,1,1))+52*7,DATE(CR493,1,1)-WEEKDAY(DATE(CR493,1,1))+52*7),"")</f>
        <v/>
      </c>
      <c r="CQ493" s="3"/>
      <c r="CR493" s="3" t="str">
        <f>B106</f>
        <v/>
      </c>
    </row>
    <row r="494" spans="1:96" ht="21" customHeight="1" x14ac:dyDescent="0.25">
      <c r="A494" s="48"/>
      <c r="B494" s="49"/>
      <c r="C494" s="58"/>
      <c r="D494" s="54" t="str">
        <f>IFERROR(IF($Y$2="DAILY",IF(AND(MONTH(DATE(B490,2,29))=2,WEEKDAY(DATE(B490,1,1))=7),DATE(B490,12,24),""),""),"")</f>
        <v/>
      </c>
      <c r="E494" s="55" t="str">
        <f>IFERROR(IF($Y$2="DAILY",IF(AND(MONTH(DATE(B490,2,29))=2,WEEKDAY(DATE(B490,1,1))=7),DATE(B490,12,25),""),""),"")</f>
        <v/>
      </c>
      <c r="F494" s="55" t="str">
        <f>IFERROR(IF($Y$2="DAILY",IF(AND(MONTH(DATE(B490,2,29))=2,WEEKDAY(DATE(B490,1,1))=7),DATE(B490,12,26),""),""),"")</f>
        <v/>
      </c>
      <c r="G494" s="55" t="str">
        <f>IFERROR(IF($Y$2="DAILY",IF(AND(MONTH(DATE(B490,2,29))=2,WEEKDAY(DATE(B490,1,1))=7),DATE(B490,12,27),""),""),"")</f>
        <v/>
      </c>
      <c r="H494" s="55" t="str">
        <f>IFERROR(IF($Y$2="DAILY",IF(AND(MONTH(DATE(B490,2,29))=2,WEEKDAY(DATE(B490,1,1))=7),DATE(B490,12,28),""),""),"")</f>
        <v/>
      </c>
      <c r="I494" s="55" t="str">
        <f>IFERROR(IF($Y$2="DAILY",IF(AND(MONTH(DATE(B490,2,29))=2,WEEKDAY(DATE(B490,1,1))=7),DATE(B490,12,29),""),""),"")</f>
        <v/>
      </c>
      <c r="J494" s="55" t="str">
        <f>IFERROR(IF($Y$2="DAILY",IF(AND(MONTH(DATE(B490,2,29))=2,WEEKDAY(DATE(B490,1,1))=7),DATE(B490,12,30),""),""),"")</f>
        <v/>
      </c>
      <c r="K494" s="55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  <c r="BN494" s="62"/>
      <c r="BO494" s="62"/>
      <c r="BP494" s="62"/>
      <c r="BQ494" s="62"/>
      <c r="BR494" s="62"/>
      <c r="BS494" s="62"/>
      <c r="BT494" s="62"/>
      <c r="BU494" s="62"/>
      <c r="BV494" s="62"/>
      <c r="BW494" s="62"/>
      <c r="BX494" s="62"/>
      <c r="BY494" s="62"/>
      <c r="BZ494" s="62"/>
      <c r="CA494" s="62"/>
      <c r="CB494" s="62"/>
      <c r="CC494" s="62"/>
      <c r="CD494" s="62"/>
      <c r="CE494" s="62"/>
      <c r="CF494" s="62"/>
      <c r="CG494" s="62"/>
      <c r="CH494" s="62"/>
      <c r="CI494" s="62"/>
      <c r="CJ494" s="62"/>
      <c r="CK494" s="62"/>
      <c r="CL494" s="62"/>
      <c r="CM494" s="62"/>
      <c r="CN494" s="62"/>
      <c r="CO494" s="62"/>
      <c r="CP494" s="56"/>
      <c r="CQ494" s="3"/>
      <c r="CR494" s="3" t="str">
        <f>B106</f>
        <v/>
      </c>
    </row>
    <row r="495" spans="1:96" ht="21" customHeight="1" x14ac:dyDescent="0.25">
      <c r="A495" s="48" t="str">
        <f>IFERROR(IF($Y$2="DAILY","69-97",""),"")</f>
        <v>69-97</v>
      </c>
      <c r="B495" s="49" t="str">
        <f>IFERROR(IF($Y$2="DAILY",$B$10+97,""),"")</f>
        <v/>
      </c>
      <c r="C495" s="57">
        <f t="shared" ref="C495" si="1922">IF($Y$2="DAILY",1,"")</f>
        <v>1</v>
      </c>
      <c r="D495" s="54" t="str">
        <f>IFERROR(IF($Y$2="DAILY",DATE(B495,1,1)-WEEKDAY(DATE(B495,1,1),1)+1,""),"")</f>
        <v/>
      </c>
      <c r="E495" s="55" t="str">
        <f>IFERROR(IF($Y$2="DAILY",DATE(B495,1,1)-WEEKDAY(DATE(B495,1,1),1)+2,""),"")</f>
        <v/>
      </c>
      <c r="F495" s="55" t="str">
        <f>IFERROR(IF($Y$2="DAILY",DATE(B495,1,1)-WEEKDAY(DATE(B495,1,1),1)+3,""),"")</f>
        <v/>
      </c>
      <c r="G495" s="55" t="str">
        <f>IFERROR(IF($Y$2="DAILY",DATE(B495,1,1)-WEEKDAY(DATE(B495,1,1),1)+4,""),"")</f>
        <v/>
      </c>
      <c r="H495" s="55" t="str">
        <f>IFERROR(IF($Y$2="DAILY",DATE(B495,1,1)-WEEKDAY(DATE(B495,1,1),1)+5,""),"")</f>
        <v/>
      </c>
      <c r="I495" s="55" t="str">
        <f>IFERROR(IF($Y$2="DAILY",DATE(B495,1,1)-WEEKDAY(DATE(B495,1,1),1)+6,""),"")</f>
        <v/>
      </c>
      <c r="J495" s="55" t="str">
        <f>IFERROR(IF($Y$2="DAILY",DATE(B495,1,1)-WEEKDAY(DATE(B495,1,1),1)+7,""),"")</f>
        <v/>
      </c>
      <c r="K495" s="55" t="str">
        <f t="shared" ref="K495:BV495" si="1923">IFERROR(IF($Y$2="DAILY",J495+1,""),"")</f>
        <v/>
      </c>
      <c r="L495" s="55" t="str">
        <f t="shared" si="1923"/>
        <v/>
      </c>
      <c r="M495" s="55" t="str">
        <f t="shared" si="1923"/>
        <v/>
      </c>
      <c r="N495" s="55" t="str">
        <f t="shared" si="1923"/>
        <v/>
      </c>
      <c r="O495" s="55" t="str">
        <f t="shared" si="1923"/>
        <v/>
      </c>
      <c r="P495" s="55" t="str">
        <f t="shared" si="1923"/>
        <v/>
      </c>
      <c r="Q495" s="55" t="str">
        <f t="shared" si="1923"/>
        <v/>
      </c>
      <c r="R495" s="55" t="str">
        <f t="shared" si="1923"/>
        <v/>
      </c>
      <c r="S495" s="55" t="str">
        <f t="shared" si="1923"/>
        <v/>
      </c>
      <c r="T495" s="55" t="str">
        <f t="shared" si="1923"/>
        <v/>
      </c>
      <c r="U495" s="55" t="str">
        <f t="shared" si="1923"/>
        <v/>
      </c>
      <c r="V495" s="55" t="str">
        <f t="shared" si="1923"/>
        <v/>
      </c>
      <c r="W495" s="55" t="str">
        <f t="shared" si="1923"/>
        <v/>
      </c>
      <c r="X495" s="55" t="str">
        <f t="shared" si="1923"/>
        <v/>
      </c>
      <c r="Y495" s="55" t="str">
        <f t="shared" si="1923"/>
        <v/>
      </c>
      <c r="Z495" s="55" t="str">
        <f t="shared" si="1923"/>
        <v/>
      </c>
      <c r="AA495" s="55" t="str">
        <f t="shared" si="1923"/>
        <v/>
      </c>
      <c r="AB495" s="55" t="str">
        <f t="shared" si="1923"/>
        <v/>
      </c>
      <c r="AC495" s="55" t="str">
        <f t="shared" si="1923"/>
        <v/>
      </c>
      <c r="AD495" s="55" t="str">
        <f t="shared" si="1923"/>
        <v/>
      </c>
      <c r="AE495" s="55" t="str">
        <f t="shared" si="1923"/>
        <v/>
      </c>
      <c r="AF495" s="55" t="str">
        <f t="shared" si="1923"/>
        <v/>
      </c>
      <c r="AG495" s="55" t="str">
        <f t="shared" si="1923"/>
        <v/>
      </c>
      <c r="AH495" s="55" t="str">
        <f t="shared" si="1923"/>
        <v/>
      </c>
      <c r="AI495" s="55" t="str">
        <f t="shared" si="1923"/>
        <v/>
      </c>
      <c r="AJ495" s="55" t="str">
        <f t="shared" si="1923"/>
        <v/>
      </c>
      <c r="AK495" s="55" t="str">
        <f t="shared" si="1923"/>
        <v/>
      </c>
      <c r="AL495" s="55" t="str">
        <f t="shared" si="1923"/>
        <v/>
      </c>
      <c r="AM495" s="55" t="str">
        <f t="shared" si="1923"/>
        <v/>
      </c>
      <c r="AN495" s="55" t="str">
        <f t="shared" si="1923"/>
        <v/>
      </c>
      <c r="AO495" s="55" t="str">
        <f t="shared" si="1923"/>
        <v/>
      </c>
      <c r="AP495" s="55" t="str">
        <f t="shared" si="1923"/>
        <v/>
      </c>
      <c r="AQ495" s="55" t="str">
        <f t="shared" si="1923"/>
        <v/>
      </c>
      <c r="AR495" s="55" t="str">
        <f t="shared" si="1923"/>
        <v/>
      </c>
      <c r="AS495" s="55" t="str">
        <f t="shared" si="1923"/>
        <v/>
      </c>
      <c r="AT495" s="55" t="str">
        <f t="shared" si="1923"/>
        <v/>
      </c>
      <c r="AU495" s="55" t="str">
        <f t="shared" si="1923"/>
        <v/>
      </c>
      <c r="AV495" s="55" t="str">
        <f t="shared" si="1923"/>
        <v/>
      </c>
      <c r="AW495" s="55" t="str">
        <f t="shared" si="1923"/>
        <v/>
      </c>
      <c r="AX495" s="55" t="str">
        <f t="shared" si="1923"/>
        <v/>
      </c>
      <c r="AY495" s="55" t="str">
        <f t="shared" si="1923"/>
        <v/>
      </c>
      <c r="AZ495" s="55" t="str">
        <f t="shared" si="1923"/>
        <v/>
      </c>
      <c r="BA495" s="55" t="str">
        <f t="shared" si="1923"/>
        <v/>
      </c>
      <c r="BB495" s="55" t="str">
        <f t="shared" si="1923"/>
        <v/>
      </c>
      <c r="BC495" s="55" t="str">
        <f t="shared" si="1923"/>
        <v/>
      </c>
      <c r="BD495" s="55" t="str">
        <f t="shared" si="1923"/>
        <v/>
      </c>
      <c r="BE495" s="55" t="str">
        <f t="shared" si="1923"/>
        <v/>
      </c>
      <c r="BF495" s="55" t="str">
        <f t="shared" si="1923"/>
        <v/>
      </c>
      <c r="BG495" s="55" t="str">
        <f t="shared" si="1923"/>
        <v/>
      </c>
      <c r="BH495" s="55" t="str">
        <f t="shared" si="1923"/>
        <v/>
      </c>
      <c r="BI495" s="55" t="str">
        <f t="shared" si="1923"/>
        <v/>
      </c>
      <c r="BJ495" s="55" t="str">
        <f t="shared" si="1923"/>
        <v/>
      </c>
      <c r="BK495" s="55" t="str">
        <f t="shared" si="1923"/>
        <v/>
      </c>
      <c r="BL495" s="55" t="str">
        <f t="shared" si="1923"/>
        <v/>
      </c>
      <c r="BM495" s="55" t="str">
        <f t="shared" si="1923"/>
        <v/>
      </c>
      <c r="BN495" s="55" t="str">
        <f t="shared" si="1923"/>
        <v/>
      </c>
      <c r="BO495" s="55" t="str">
        <f t="shared" si="1923"/>
        <v/>
      </c>
      <c r="BP495" s="55" t="str">
        <f t="shared" si="1923"/>
        <v/>
      </c>
      <c r="BQ495" s="55" t="str">
        <f t="shared" si="1923"/>
        <v/>
      </c>
      <c r="BR495" s="55" t="str">
        <f t="shared" si="1923"/>
        <v/>
      </c>
      <c r="BS495" s="55" t="str">
        <f t="shared" si="1923"/>
        <v/>
      </c>
      <c r="BT495" s="55" t="str">
        <f t="shared" si="1923"/>
        <v/>
      </c>
      <c r="BU495" s="55" t="str">
        <f t="shared" si="1923"/>
        <v/>
      </c>
      <c r="BV495" s="55" t="str">
        <f t="shared" si="1923"/>
        <v/>
      </c>
      <c r="BW495" s="55" t="str">
        <f t="shared" ref="BW495:CO495" si="1924">IFERROR(IF($Y$2="DAILY",BV495+1,""),"")</f>
        <v/>
      </c>
      <c r="BX495" s="55" t="str">
        <f t="shared" si="1924"/>
        <v/>
      </c>
      <c r="BY495" s="55" t="str">
        <f t="shared" si="1924"/>
        <v/>
      </c>
      <c r="BZ495" s="55" t="str">
        <f t="shared" si="1924"/>
        <v/>
      </c>
      <c r="CA495" s="55" t="str">
        <f t="shared" si="1924"/>
        <v/>
      </c>
      <c r="CB495" s="55" t="str">
        <f t="shared" si="1924"/>
        <v/>
      </c>
      <c r="CC495" s="55" t="str">
        <f t="shared" si="1924"/>
        <v/>
      </c>
      <c r="CD495" s="55" t="str">
        <f t="shared" si="1924"/>
        <v/>
      </c>
      <c r="CE495" s="55" t="str">
        <f t="shared" si="1924"/>
        <v/>
      </c>
      <c r="CF495" s="55" t="str">
        <f t="shared" si="1924"/>
        <v/>
      </c>
      <c r="CG495" s="55" t="str">
        <f t="shared" si="1924"/>
        <v/>
      </c>
      <c r="CH495" s="55" t="str">
        <f t="shared" si="1924"/>
        <v/>
      </c>
      <c r="CI495" s="55" t="str">
        <f t="shared" si="1924"/>
        <v/>
      </c>
      <c r="CJ495" s="55" t="str">
        <f t="shared" si="1924"/>
        <v/>
      </c>
      <c r="CK495" s="55" t="str">
        <f t="shared" si="1924"/>
        <v/>
      </c>
      <c r="CL495" s="55" t="str">
        <f t="shared" si="1924"/>
        <v/>
      </c>
      <c r="CM495" s="55" t="str">
        <f t="shared" si="1924"/>
        <v/>
      </c>
      <c r="CN495" s="55" t="str">
        <f t="shared" si="1924"/>
        <v/>
      </c>
      <c r="CO495" s="55" t="str">
        <f t="shared" si="1924"/>
        <v/>
      </c>
      <c r="CP495" s="56" t="str">
        <f>IFERROR(IF($Y$2="DAILY",DATE(B495,1,1)-WEEKDAY(DATE(B495,1,1))+13*7,DATE(CR495,1,1)-WEEKDAY(DATE(CR495,1,1))+13*7),"")</f>
        <v/>
      </c>
      <c r="CQ495" s="3"/>
      <c r="CR495" s="3" t="str">
        <f>B107</f>
        <v/>
      </c>
    </row>
    <row r="496" spans="1:96" ht="21" customHeight="1" x14ac:dyDescent="0.25">
      <c r="A496" s="48"/>
      <c r="B496" s="61"/>
      <c r="C496" s="57">
        <f t="shared" ref="C496" si="1925">IF($Y$2="DAILY",2,"")</f>
        <v>2</v>
      </c>
      <c r="D496" s="54" t="str">
        <f t="shared" ref="D496:D498" si="1926">IFERROR(IF($Y$2="DAILY",CP495+1,""),"")</f>
        <v/>
      </c>
      <c r="E496" s="55" t="str">
        <f t="shared" ref="E496:BP496" si="1927">IFERROR(IF($Y$2="DAILY",D496+1,""),"")</f>
        <v/>
      </c>
      <c r="F496" s="55" t="str">
        <f t="shared" si="1927"/>
        <v/>
      </c>
      <c r="G496" s="55" t="str">
        <f t="shared" si="1927"/>
        <v/>
      </c>
      <c r="H496" s="55" t="str">
        <f t="shared" si="1927"/>
        <v/>
      </c>
      <c r="I496" s="55" t="str">
        <f t="shared" si="1927"/>
        <v/>
      </c>
      <c r="J496" s="55" t="str">
        <f t="shared" si="1927"/>
        <v/>
      </c>
      <c r="K496" s="55" t="str">
        <f t="shared" si="1927"/>
        <v/>
      </c>
      <c r="L496" s="55" t="str">
        <f t="shared" si="1927"/>
        <v/>
      </c>
      <c r="M496" s="55" t="str">
        <f t="shared" si="1927"/>
        <v/>
      </c>
      <c r="N496" s="55" t="str">
        <f t="shared" si="1927"/>
        <v/>
      </c>
      <c r="O496" s="55" t="str">
        <f t="shared" si="1927"/>
        <v/>
      </c>
      <c r="P496" s="55" t="str">
        <f t="shared" si="1927"/>
        <v/>
      </c>
      <c r="Q496" s="55" t="str">
        <f t="shared" si="1927"/>
        <v/>
      </c>
      <c r="R496" s="55" t="str">
        <f t="shared" si="1927"/>
        <v/>
      </c>
      <c r="S496" s="55" t="str">
        <f t="shared" si="1927"/>
        <v/>
      </c>
      <c r="T496" s="55" t="str">
        <f t="shared" si="1927"/>
        <v/>
      </c>
      <c r="U496" s="55" t="str">
        <f t="shared" si="1927"/>
        <v/>
      </c>
      <c r="V496" s="55" t="str">
        <f t="shared" si="1927"/>
        <v/>
      </c>
      <c r="W496" s="55" t="str">
        <f t="shared" si="1927"/>
        <v/>
      </c>
      <c r="X496" s="55" t="str">
        <f t="shared" si="1927"/>
        <v/>
      </c>
      <c r="Y496" s="55" t="str">
        <f t="shared" si="1927"/>
        <v/>
      </c>
      <c r="Z496" s="55" t="str">
        <f t="shared" si="1927"/>
        <v/>
      </c>
      <c r="AA496" s="55" t="str">
        <f t="shared" si="1927"/>
        <v/>
      </c>
      <c r="AB496" s="55" t="str">
        <f t="shared" si="1927"/>
        <v/>
      </c>
      <c r="AC496" s="55" t="str">
        <f t="shared" si="1927"/>
        <v/>
      </c>
      <c r="AD496" s="55" t="str">
        <f t="shared" si="1927"/>
        <v/>
      </c>
      <c r="AE496" s="55" t="str">
        <f t="shared" si="1927"/>
        <v/>
      </c>
      <c r="AF496" s="55" t="str">
        <f t="shared" si="1927"/>
        <v/>
      </c>
      <c r="AG496" s="55" t="str">
        <f t="shared" si="1927"/>
        <v/>
      </c>
      <c r="AH496" s="55" t="str">
        <f t="shared" si="1927"/>
        <v/>
      </c>
      <c r="AI496" s="55" t="str">
        <f t="shared" si="1927"/>
        <v/>
      </c>
      <c r="AJ496" s="55" t="str">
        <f t="shared" si="1927"/>
        <v/>
      </c>
      <c r="AK496" s="55" t="str">
        <f t="shared" si="1927"/>
        <v/>
      </c>
      <c r="AL496" s="55" t="str">
        <f t="shared" si="1927"/>
        <v/>
      </c>
      <c r="AM496" s="55" t="str">
        <f t="shared" si="1927"/>
        <v/>
      </c>
      <c r="AN496" s="55" t="str">
        <f t="shared" si="1927"/>
        <v/>
      </c>
      <c r="AO496" s="55" t="str">
        <f t="shared" si="1927"/>
        <v/>
      </c>
      <c r="AP496" s="55" t="str">
        <f t="shared" si="1927"/>
        <v/>
      </c>
      <c r="AQ496" s="55" t="str">
        <f t="shared" si="1927"/>
        <v/>
      </c>
      <c r="AR496" s="55" t="str">
        <f t="shared" si="1927"/>
        <v/>
      </c>
      <c r="AS496" s="55" t="str">
        <f t="shared" si="1927"/>
        <v/>
      </c>
      <c r="AT496" s="55" t="str">
        <f t="shared" si="1927"/>
        <v/>
      </c>
      <c r="AU496" s="55" t="str">
        <f t="shared" si="1927"/>
        <v/>
      </c>
      <c r="AV496" s="55" t="str">
        <f t="shared" si="1927"/>
        <v/>
      </c>
      <c r="AW496" s="55" t="str">
        <f t="shared" si="1927"/>
        <v/>
      </c>
      <c r="AX496" s="55" t="str">
        <f t="shared" si="1927"/>
        <v/>
      </c>
      <c r="AY496" s="55" t="str">
        <f t="shared" si="1927"/>
        <v/>
      </c>
      <c r="AZ496" s="55" t="str">
        <f t="shared" si="1927"/>
        <v/>
      </c>
      <c r="BA496" s="55" t="str">
        <f t="shared" si="1927"/>
        <v/>
      </c>
      <c r="BB496" s="55" t="str">
        <f t="shared" si="1927"/>
        <v/>
      </c>
      <c r="BC496" s="55" t="str">
        <f t="shared" si="1927"/>
        <v/>
      </c>
      <c r="BD496" s="55" t="str">
        <f t="shared" si="1927"/>
        <v/>
      </c>
      <c r="BE496" s="55" t="str">
        <f t="shared" si="1927"/>
        <v/>
      </c>
      <c r="BF496" s="55" t="str">
        <f t="shared" si="1927"/>
        <v/>
      </c>
      <c r="BG496" s="55" t="str">
        <f t="shared" si="1927"/>
        <v/>
      </c>
      <c r="BH496" s="55" t="str">
        <f t="shared" si="1927"/>
        <v/>
      </c>
      <c r="BI496" s="55" t="str">
        <f t="shared" si="1927"/>
        <v/>
      </c>
      <c r="BJ496" s="55" t="str">
        <f t="shared" si="1927"/>
        <v/>
      </c>
      <c r="BK496" s="55" t="str">
        <f t="shared" si="1927"/>
        <v/>
      </c>
      <c r="BL496" s="55" t="str">
        <f t="shared" si="1927"/>
        <v/>
      </c>
      <c r="BM496" s="55" t="str">
        <f t="shared" si="1927"/>
        <v/>
      </c>
      <c r="BN496" s="55" t="str">
        <f t="shared" si="1927"/>
        <v/>
      </c>
      <c r="BO496" s="55" t="str">
        <f t="shared" si="1927"/>
        <v/>
      </c>
      <c r="BP496" s="55" t="str">
        <f t="shared" si="1927"/>
        <v/>
      </c>
      <c r="BQ496" s="55" t="str">
        <f t="shared" ref="BQ496:CO496" si="1928">IFERROR(IF($Y$2="DAILY",BP496+1,""),"")</f>
        <v/>
      </c>
      <c r="BR496" s="55" t="str">
        <f t="shared" si="1928"/>
        <v/>
      </c>
      <c r="BS496" s="55" t="str">
        <f t="shared" si="1928"/>
        <v/>
      </c>
      <c r="BT496" s="55" t="str">
        <f t="shared" si="1928"/>
        <v/>
      </c>
      <c r="BU496" s="55" t="str">
        <f t="shared" si="1928"/>
        <v/>
      </c>
      <c r="BV496" s="55" t="str">
        <f t="shared" si="1928"/>
        <v/>
      </c>
      <c r="BW496" s="55" t="str">
        <f t="shared" si="1928"/>
        <v/>
      </c>
      <c r="BX496" s="55" t="str">
        <f t="shared" si="1928"/>
        <v/>
      </c>
      <c r="BY496" s="55" t="str">
        <f t="shared" si="1928"/>
        <v/>
      </c>
      <c r="BZ496" s="55" t="str">
        <f t="shared" si="1928"/>
        <v/>
      </c>
      <c r="CA496" s="55" t="str">
        <f t="shared" si="1928"/>
        <v/>
      </c>
      <c r="CB496" s="55" t="str">
        <f t="shared" si="1928"/>
        <v/>
      </c>
      <c r="CC496" s="55" t="str">
        <f t="shared" si="1928"/>
        <v/>
      </c>
      <c r="CD496" s="55" t="str">
        <f t="shared" si="1928"/>
        <v/>
      </c>
      <c r="CE496" s="55" t="str">
        <f t="shared" si="1928"/>
        <v/>
      </c>
      <c r="CF496" s="55" t="str">
        <f t="shared" si="1928"/>
        <v/>
      </c>
      <c r="CG496" s="55" t="str">
        <f t="shared" si="1928"/>
        <v/>
      </c>
      <c r="CH496" s="55" t="str">
        <f t="shared" si="1928"/>
        <v/>
      </c>
      <c r="CI496" s="55" t="str">
        <f t="shared" si="1928"/>
        <v/>
      </c>
      <c r="CJ496" s="55" t="str">
        <f t="shared" si="1928"/>
        <v/>
      </c>
      <c r="CK496" s="55" t="str">
        <f t="shared" si="1928"/>
        <v/>
      </c>
      <c r="CL496" s="55" t="str">
        <f t="shared" si="1928"/>
        <v/>
      </c>
      <c r="CM496" s="55" t="str">
        <f t="shared" si="1928"/>
        <v/>
      </c>
      <c r="CN496" s="55" t="str">
        <f t="shared" si="1928"/>
        <v/>
      </c>
      <c r="CO496" s="55" t="str">
        <f t="shared" si="1928"/>
        <v/>
      </c>
      <c r="CP496" s="56" t="str">
        <f>IFERROR(IF($Y$2="DAILY",DATE(B495,1,1)-WEEKDAY(DATE(B495,1,1))+26*7,DATE(CR496,1,1)-WEEKDAY(DATE(CR496,1,1))+26*7),"")</f>
        <v/>
      </c>
      <c r="CQ496" s="3"/>
      <c r="CR496" s="3" t="str">
        <f>B107</f>
        <v/>
      </c>
    </row>
    <row r="497" spans="1:96" ht="21" customHeight="1" x14ac:dyDescent="0.25">
      <c r="A497" s="48"/>
      <c r="B497" s="49"/>
      <c r="C497" s="57">
        <f t="shared" ref="C497" si="1929">IF($Y$2="DAILY",3,"")</f>
        <v>3</v>
      </c>
      <c r="D497" s="54" t="str">
        <f t="shared" si="1926"/>
        <v/>
      </c>
      <c r="E497" s="55" t="str">
        <f t="shared" ref="E497:BP497" si="1930">IFERROR(IF($Y$2="DAILY",D497+1,""),"")</f>
        <v/>
      </c>
      <c r="F497" s="55" t="str">
        <f t="shared" si="1930"/>
        <v/>
      </c>
      <c r="G497" s="55" t="str">
        <f t="shared" si="1930"/>
        <v/>
      </c>
      <c r="H497" s="55" t="str">
        <f t="shared" si="1930"/>
        <v/>
      </c>
      <c r="I497" s="55" t="str">
        <f t="shared" si="1930"/>
        <v/>
      </c>
      <c r="J497" s="55" t="str">
        <f t="shared" si="1930"/>
        <v/>
      </c>
      <c r="K497" s="55" t="str">
        <f t="shared" si="1930"/>
        <v/>
      </c>
      <c r="L497" s="55" t="str">
        <f t="shared" si="1930"/>
        <v/>
      </c>
      <c r="M497" s="55" t="str">
        <f t="shared" si="1930"/>
        <v/>
      </c>
      <c r="N497" s="55" t="str">
        <f t="shared" si="1930"/>
        <v/>
      </c>
      <c r="O497" s="55" t="str">
        <f t="shared" si="1930"/>
        <v/>
      </c>
      <c r="P497" s="55" t="str">
        <f t="shared" si="1930"/>
        <v/>
      </c>
      <c r="Q497" s="55" t="str">
        <f t="shared" si="1930"/>
        <v/>
      </c>
      <c r="R497" s="55" t="str">
        <f t="shared" si="1930"/>
        <v/>
      </c>
      <c r="S497" s="55" t="str">
        <f t="shared" si="1930"/>
        <v/>
      </c>
      <c r="T497" s="55" t="str">
        <f t="shared" si="1930"/>
        <v/>
      </c>
      <c r="U497" s="55" t="str">
        <f t="shared" si="1930"/>
        <v/>
      </c>
      <c r="V497" s="55" t="str">
        <f t="shared" si="1930"/>
        <v/>
      </c>
      <c r="W497" s="55" t="str">
        <f t="shared" si="1930"/>
        <v/>
      </c>
      <c r="X497" s="55" t="str">
        <f t="shared" si="1930"/>
        <v/>
      </c>
      <c r="Y497" s="55" t="str">
        <f t="shared" si="1930"/>
        <v/>
      </c>
      <c r="Z497" s="55" t="str">
        <f t="shared" si="1930"/>
        <v/>
      </c>
      <c r="AA497" s="55" t="str">
        <f t="shared" si="1930"/>
        <v/>
      </c>
      <c r="AB497" s="55" t="str">
        <f t="shared" si="1930"/>
        <v/>
      </c>
      <c r="AC497" s="55" t="str">
        <f t="shared" si="1930"/>
        <v/>
      </c>
      <c r="AD497" s="55" t="str">
        <f t="shared" si="1930"/>
        <v/>
      </c>
      <c r="AE497" s="55" t="str">
        <f t="shared" si="1930"/>
        <v/>
      </c>
      <c r="AF497" s="55" t="str">
        <f t="shared" si="1930"/>
        <v/>
      </c>
      <c r="AG497" s="55" t="str">
        <f t="shared" si="1930"/>
        <v/>
      </c>
      <c r="AH497" s="55" t="str">
        <f t="shared" si="1930"/>
        <v/>
      </c>
      <c r="AI497" s="55" t="str">
        <f t="shared" si="1930"/>
        <v/>
      </c>
      <c r="AJ497" s="55" t="str">
        <f t="shared" si="1930"/>
        <v/>
      </c>
      <c r="AK497" s="55" t="str">
        <f t="shared" si="1930"/>
        <v/>
      </c>
      <c r="AL497" s="55" t="str">
        <f t="shared" si="1930"/>
        <v/>
      </c>
      <c r="AM497" s="55" t="str">
        <f t="shared" si="1930"/>
        <v/>
      </c>
      <c r="AN497" s="55" t="str">
        <f t="shared" si="1930"/>
        <v/>
      </c>
      <c r="AO497" s="55" t="str">
        <f t="shared" si="1930"/>
        <v/>
      </c>
      <c r="AP497" s="55" t="str">
        <f t="shared" si="1930"/>
        <v/>
      </c>
      <c r="AQ497" s="55" t="str">
        <f t="shared" si="1930"/>
        <v/>
      </c>
      <c r="AR497" s="55" t="str">
        <f t="shared" si="1930"/>
        <v/>
      </c>
      <c r="AS497" s="55" t="str">
        <f t="shared" si="1930"/>
        <v/>
      </c>
      <c r="AT497" s="55" t="str">
        <f t="shared" si="1930"/>
        <v/>
      </c>
      <c r="AU497" s="55" t="str">
        <f t="shared" si="1930"/>
        <v/>
      </c>
      <c r="AV497" s="55" t="str">
        <f t="shared" si="1930"/>
        <v/>
      </c>
      <c r="AW497" s="55" t="str">
        <f t="shared" si="1930"/>
        <v/>
      </c>
      <c r="AX497" s="55" t="str">
        <f t="shared" si="1930"/>
        <v/>
      </c>
      <c r="AY497" s="55" t="str">
        <f t="shared" si="1930"/>
        <v/>
      </c>
      <c r="AZ497" s="55" t="str">
        <f t="shared" si="1930"/>
        <v/>
      </c>
      <c r="BA497" s="55" t="str">
        <f t="shared" si="1930"/>
        <v/>
      </c>
      <c r="BB497" s="55" t="str">
        <f t="shared" si="1930"/>
        <v/>
      </c>
      <c r="BC497" s="55" t="str">
        <f t="shared" si="1930"/>
        <v/>
      </c>
      <c r="BD497" s="55" t="str">
        <f t="shared" si="1930"/>
        <v/>
      </c>
      <c r="BE497" s="55" t="str">
        <f t="shared" si="1930"/>
        <v/>
      </c>
      <c r="BF497" s="55" t="str">
        <f t="shared" si="1930"/>
        <v/>
      </c>
      <c r="BG497" s="55" t="str">
        <f t="shared" si="1930"/>
        <v/>
      </c>
      <c r="BH497" s="55" t="str">
        <f t="shared" si="1930"/>
        <v/>
      </c>
      <c r="BI497" s="55" t="str">
        <f t="shared" si="1930"/>
        <v/>
      </c>
      <c r="BJ497" s="55" t="str">
        <f t="shared" si="1930"/>
        <v/>
      </c>
      <c r="BK497" s="55" t="str">
        <f t="shared" si="1930"/>
        <v/>
      </c>
      <c r="BL497" s="55" t="str">
        <f t="shared" si="1930"/>
        <v/>
      </c>
      <c r="BM497" s="55" t="str">
        <f t="shared" si="1930"/>
        <v/>
      </c>
      <c r="BN497" s="55" t="str">
        <f t="shared" si="1930"/>
        <v/>
      </c>
      <c r="BO497" s="55" t="str">
        <f t="shared" si="1930"/>
        <v/>
      </c>
      <c r="BP497" s="55" t="str">
        <f t="shared" si="1930"/>
        <v/>
      </c>
      <c r="BQ497" s="55" t="str">
        <f t="shared" ref="BQ497:CO497" si="1931">IFERROR(IF($Y$2="DAILY",BP497+1,""),"")</f>
        <v/>
      </c>
      <c r="BR497" s="55" t="str">
        <f t="shared" si="1931"/>
        <v/>
      </c>
      <c r="BS497" s="55" t="str">
        <f t="shared" si="1931"/>
        <v/>
      </c>
      <c r="BT497" s="55" t="str">
        <f t="shared" si="1931"/>
        <v/>
      </c>
      <c r="BU497" s="55" t="str">
        <f t="shared" si="1931"/>
        <v/>
      </c>
      <c r="BV497" s="55" t="str">
        <f t="shared" si="1931"/>
        <v/>
      </c>
      <c r="BW497" s="55" t="str">
        <f t="shared" si="1931"/>
        <v/>
      </c>
      <c r="BX497" s="55" t="str">
        <f t="shared" si="1931"/>
        <v/>
      </c>
      <c r="BY497" s="55" t="str">
        <f t="shared" si="1931"/>
        <v/>
      </c>
      <c r="BZ497" s="55" t="str">
        <f t="shared" si="1931"/>
        <v/>
      </c>
      <c r="CA497" s="55" t="str">
        <f t="shared" si="1931"/>
        <v/>
      </c>
      <c r="CB497" s="55" t="str">
        <f t="shared" si="1931"/>
        <v/>
      </c>
      <c r="CC497" s="55" t="str">
        <f t="shared" si="1931"/>
        <v/>
      </c>
      <c r="CD497" s="55" t="str">
        <f t="shared" si="1931"/>
        <v/>
      </c>
      <c r="CE497" s="55" t="str">
        <f t="shared" si="1931"/>
        <v/>
      </c>
      <c r="CF497" s="55" t="str">
        <f t="shared" si="1931"/>
        <v/>
      </c>
      <c r="CG497" s="55" t="str">
        <f t="shared" si="1931"/>
        <v/>
      </c>
      <c r="CH497" s="55" t="str">
        <f t="shared" si="1931"/>
        <v/>
      </c>
      <c r="CI497" s="55" t="str">
        <f t="shared" si="1931"/>
        <v/>
      </c>
      <c r="CJ497" s="55" t="str">
        <f t="shared" si="1931"/>
        <v/>
      </c>
      <c r="CK497" s="55" t="str">
        <f t="shared" si="1931"/>
        <v/>
      </c>
      <c r="CL497" s="55" t="str">
        <f t="shared" si="1931"/>
        <v/>
      </c>
      <c r="CM497" s="55" t="str">
        <f t="shared" si="1931"/>
        <v/>
      </c>
      <c r="CN497" s="55" t="str">
        <f t="shared" si="1931"/>
        <v/>
      </c>
      <c r="CO497" s="55" t="str">
        <f t="shared" si="1931"/>
        <v/>
      </c>
      <c r="CP497" s="56" t="str">
        <f>IFERROR(IF($Y$2="DAILY",DATE(B495,1,1)-WEEKDAY(DATE(B495,1,1))+39*7,DATE(CR497,1,1)-WEEKDAY(DATE(CR497,1,1))+39*7),"")</f>
        <v/>
      </c>
      <c r="CQ497" s="3"/>
      <c r="CR497" s="3" t="str">
        <f>B107</f>
        <v/>
      </c>
    </row>
    <row r="498" spans="1:96" ht="21" customHeight="1" x14ac:dyDescent="0.25">
      <c r="A498" s="48"/>
      <c r="B498" s="49"/>
      <c r="C498" s="57">
        <f t="shared" ref="C498" si="1932">IF($Y$2="DAILY",4,"")</f>
        <v>4</v>
      </c>
      <c r="D498" s="54" t="str">
        <f t="shared" si="1926"/>
        <v/>
      </c>
      <c r="E498" s="55" t="str">
        <f t="shared" ref="E498:BP498" si="1933">IFERROR(IF($Y$2="DAILY",D498+1,""),"")</f>
        <v/>
      </c>
      <c r="F498" s="55" t="str">
        <f t="shared" si="1933"/>
        <v/>
      </c>
      <c r="G498" s="55" t="str">
        <f t="shared" si="1933"/>
        <v/>
      </c>
      <c r="H498" s="55" t="str">
        <f t="shared" si="1933"/>
        <v/>
      </c>
      <c r="I498" s="55" t="str">
        <f t="shared" si="1933"/>
        <v/>
      </c>
      <c r="J498" s="55" t="str">
        <f t="shared" si="1933"/>
        <v/>
      </c>
      <c r="K498" s="55" t="str">
        <f t="shared" si="1933"/>
        <v/>
      </c>
      <c r="L498" s="55" t="str">
        <f t="shared" si="1933"/>
        <v/>
      </c>
      <c r="M498" s="55" t="str">
        <f t="shared" si="1933"/>
        <v/>
      </c>
      <c r="N498" s="55" t="str">
        <f t="shared" si="1933"/>
        <v/>
      </c>
      <c r="O498" s="55" t="str">
        <f t="shared" si="1933"/>
        <v/>
      </c>
      <c r="P498" s="55" t="str">
        <f t="shared" si="1933"/>
        <v/>
      </c>
      <c r="Q498" s="55" t="str">
        <f t="shared" si="1933"/>
        <v/>
      </c>
      <c r="R498" s="55" t="str">
        <f t="shared" si="1933"/>
        <v/>
      </c>
      <c r="S498" s="55" t="str">
        <f t="shared" si="1933"/>
        <v/>
      </c>
      <c r="T498" s="55" t="str">
        <f t="shared" si="1933"/>
        <v/>
      </c>
      <c r="U498" s="55" t="str">
        <f t="shared" si="1933"/>
        <v/>
      </c>
      <c r="V498" s="55" t="str">
        <f t="shared" si="1933"/>
        <v/>
      </c>
      <c r="W498" s="55" t="str">
        <f t="shared" si="1933"/>
        <v/>
      </c>
      <c r="X498" s="55" t="str">
        <f t="shared" si="1933"/>
        <v/>
      </c>
      <c r="Y498" s="55" t="str">
        <f t="shared" si="1933"/>
        <v/>
      </c>
      <c r="Z498" s="55" t="str">
        <f t="shared" si="1933"/>
        <v/>
      </c>
      <c r="AA498" s="55" t="str">
        <f t="shared" si="1933"/>
        <v/>
      </c>
      <c r="AB498" s="55" t="str">
        <f t="shared" si="1933"/>
        <v/>
      </c>
      <c r="AC498" s="55" t="str">
        <f t="shared" si="1933"/>
        <v/>
      </c>
      <c r="AD498" s="55" t="str">
        <f t="shared" si="1933"/>
        <v/>
      </c>
      <c r="AE498" s="55" t="str">
        <f t="shared" si="1933"/>
        <v/>
      </c>
      <c r="AF498" s="55" t="str">
        <f t="shared" si="1933"/>
        <v/>
      </c>
      <c r="AG498" s="55" t="str">
        <f t="shared" si="1933"/>
        <v/>
      </c>
      <c r="AH498" s="55" t="str">
        <f t="shared" si="1933"/>
        <v/>
      </c>
      <c r="AI498" s="55" t="str">
        <f t="shared" si="1933"/>
        <v/>
      </c>
      <c r="AJ498" s="55" t="str">
        <f t="shared" si="1933"/>
        <v/>
      </c>
      <c r="AK498" s="55" t="str">
        <f t="shared" si="1933"/>
        <v/>
      </c>
      <c r="AL498" s="55" t="str">
        <f t="shared" si="1933"/>
        <v/>
      </c>
      <c r="AM498" s="55" t="str">
        <f t="shared" si="1933"/>
        <v/>
      </c>
      <c r="AN498" s="55" t="str">
        <f t="shared" si="1933"/>
        <v/>
      </c>
      <c r="AO498" s="55" t="str">
        <f t="shared" si="1933"/>
        <v/>
      </c>
      <c r="AP498" s="55" t="str">
        <f t="shared" si="1933"/>
        <v/>
      </c>
      <c r="AQ498" s="55" t="str">
        <f t="shared" si="1933"/>
        <v/>
      </c>
      <c r="AR498" s="55" t="str">
        <f t="shared" si="1933"/>
        <v/>
      </c>
      <c r="AS498" s="55" t="str">
        <f t="shared" si="1933"/>
        <v/>
      </c>
      <c r="AT498" s="55" t="str">
        <f t="shared" si="1933"/>
        <v/>
      </c>
      <c r="AU498" s="55" t="str">
        <f t="shared" si="1933"/>
        <v/>
      </c>
      <c r="AV498" s="55" t="str">
        <f t="shared" si="1933"/>
        <v/>
      </c>
      <c r="AW498" s="55" t="str">
        <f t="shared" si="1933"/>
        <v/>
      </c>
      <c r="AX498" s="55" t="str">
        <f t="shared" si="1933"/>
        <v/>
      </c>
      <c r="AY498" s="55" t="str">
        <f t="shared" si="1933"/>
        <v/>
      </c>
      <c r="AZ498" s="55" t="str">
        <f t="shared" si="1933"/>
        <v/>
      </c>
      <c r="BA498" s="55" t="str">
        <f t="shared" si="1933"/>
        <v/>
      </c>
      <c r="BB498" s="55" t="str">
        <f t="shared" si="1933"/>
        <v/>
      </c>
      <c r="BC498" s="55" t="str">
        <f t="shared" si="1933"/>
        <v/>
      </c>
      <c r="BD498" s="55" t="str">
        <f t="shared" si="1933"/>
        <v/>
      </c>
      <c r="BE498" s="55" t="str">
        <f t="shared" si="1933"/>
        <v/>
      </c>
      <c r="BF498" s="55" t="str">
        <f t="shared" si="1933"/>
        <v/>
      </c>
      <c r="BG498" s="55" t="str">
        <f t="shared" si="1933"/>
        <v/>
      </c>
      <c r="BH498" s="55" t="str">
        <f t="shared" si="1933"/>
        <v/>
      </c>
      <c r="BI498" s="55" t="str">
        <f t="shared" si="1933"/>
        <v/>
      </c>
      <c r="BJ498" s="55" t="str">
        <f t="shared" si="1933"/>
        <v/>
      </c>
      <c r="BK498" s="55" t="str">
        <f t="shared" si="1933"/>
        <v/>
      </c>
      <c r="BL498" s="55" t="str">
        <f t="shared" si="1933"/>
        <v/>
      </c>
      <c r="BM498" s="55" t="str">
        <f t="shared" si="1933"/>
        <v/>
      </c>
      <c r="BN498" s="55" t="str">
        <f t="shared" si="1933"/>
        <v/>
      </c>
      <c r="BO498" s="55" t="str">
        <f t="shared" si="1933"/>
        <v/>
      </c>
      <c r="BP498" s="55" t="str">
        <f t="shared" si="1933"/>
        <v/>
      </c>
      <c r="BQ498" s="55" t="str">
        <f t="shared" ref="BQ498:CO498" si="1934">IFERROR(IF($Y$2="DAILY",BP498+1,""),"")</f>
        <v/>
      </c>
      <c r="BR498" s="55" t="str">
        <f t="shared" si="1934"/>
        <v/>
      </c>
      <c r="BS498" s="55" t="str">
        <f t="shared" si="1934"/>
        <v/>
      </c>
      <c r="BT498" s="55" t="str">
        <f t="shared" si="1934"/>
        <v/>
      </c>
      <c r="BU498" s="55" t="str">
        <f t="shared" si="1934"/>
        <v/>
      </c>
      <c r="BV498" s="55" t="str">
        <f t="shared" si="1934"/>
        <v/>
      </c>
      <c r="BW498" s="55" t="str">
        <f t="shared" si="1934"/>
        <v/>
      </c>
      <c r="BX498" s="55" t="str">
        <f t="shared" si="1934"/>
        <v/>
      </c>
      <c r="BY498" s="55" t="str">
        <f t="shared" si="1934"/>
        <v/>
      </c>
      <c r="BZ498" s="55" t="str">
        <f t="shared" si="1934"/>
        <v/>
      </c>
      <c r="CA498" s="55" t="str">
        <f t="shared" si="1934"/>
        <v/>
      </c>
      <c r="CB498" s="55" t="str">
        <f t="shared" si="1934"/>
        <v/>
      </c>
      <c r="CC498" s="55" t="str">
        <f t="shared" si="1934"/>
        <v/>
      </c>
      <c r="CD498" s="55" t="str">
        <f t="shared" si="1934"/>
        <v/>
      </c>
      <c r="CE498" s="55" t="str">
        <f t="shared" si="1934"/>
        <v/>
      </c>
      <c r="CF498" s="55" t="str">
        <f t="shared" si="1934"/>
        <v/>
      </c>
      <c r="CG498" s="55" t="str">
        <f t="shared" si="1934"/>
        <v/>
      </c>
      <c r="CH498" s="55" t="str">
        <f t="shared" si="1934"/>
        <v/>
      </c>
      <c r="CI498" s="55" t="str">
        <f t="shared" si="1934"/>
        <v/>
      </c>
      <c r="CJ498" s="55" t="str">
        <f t="shared" si="1934"/>
        <v/>
      </c>
      <c r="CK498" s="55" t="str">
        <f t="shared" si="1934"/>
        <v/>
      </c>
      <c r="CL498" s="55" t="str">
        <f t="shared" si="1934"/>
        <v/>
      </c>
      <c r="CM498" s="55" t="str">
        <f t="shared" si="1934"/>
        <v/>
      </c>
      <c r="CN498" s="55" t="str">
        <f t="shared" si="1934"/>
        <v/>
      </c>
      <c r="CO498" s="55" t="str">
        <f t="shared" si="1934"/>
        <v/>
      </c>
      <c r="CP498" s="56" t="str">
        <f>IFERROR(IF($Y$2="DAILY",DATE(B495,1,1)-WEEKDAY(DATE(B495,1,1))+52*7,DATE(CR498,1,1)-WEEKDAY(DATE(CR498,1,1))+52*7),"")</f>
        <v/>
      </c>
      <c r="CQ498" s="3"/>
      <c r="CR498" s="3" t="str">
        <f>B107</f>
        <v/>
      </c>
    </row>
    <row r="499" spans="1:96" ht="21" customHeight="1" x14ac:dyDescent="0.25">
      <c r="A499" s="48"/>
      <c r="B499" s="49"/>
      <c r="C499" s="58"/>
      <c r="D499" s="54" t="str">
        <f>IFERROR(IF($Y$2="DAILY",IF(AND(MONTH(DATE(B495,2,29))=2,WEEKDAY(DATE(B495,1,1))=7),DATE(B495,12,24),""),""),"")</f>
        <v/>
      </c>
      <c r="E499" s="55" t="str">
        <f>IFERROR(IF($Y$2="DAILY",IF(AND(MONTH(DATE(B495,2,29))=2,WEEKDAY(DATE(B495,1,1))=7),DATE(B495,12,25),""),""),"")</f>
        <v/>
      </c>
      <c r="F499" s="55" t="str">
        <f>IFERROR(IF($Y$2="DAILY",IF(AND(MONTH(DATE(B495,2,29))=2,WEEKDAY(DATE(B495,1,1))=7),DATE(B495,12,26),""),""),"")</f>
        <v/>
      </c>
      <c r="G499" s="55" t="str">
        <f>IFERROR(IF($Y$2="DAILY",IF(AND(MONTH(DATE(B495,2,29))=2,WEEKDAY(DATE(B495,1,1))=7),DATE(B495,12,27),""),""),"")</f>
        <v/>
      </c>
      <c r="H499" s="55" t="str">
        <f>IFERROR(IF($Y$2="DAILY",IF(AND(MONTH(DATE(B495,2,29))=2,WEEKDAY(DATE(B495,1,1))=7),DATE(B495,12,28),""),""),"")</f>
        <v/>
      </c>
      <c r="I499" s="55" t="str">
        <f>IFERROR(IF($Y$2="DAILY",IF(AND(MONTH(DATE(B495,2,29))=2,WEEKDAY(DATE(B495,1,1))=7),DATE(B495,12,29),""),""),"")</f>
        <v/>
      </c>
      <c r="J499" s="55" t="str">
        <f>IFERROR(IF($Y$2="DAILY",IF(AND(MONTH(DATE(B495,2,29))=2,WEEKDAY(DATE(B495,1,1))=7),DATE(B495,12,30),""),""),"")</f>
        <v/>
      </c>
      <c r="K499" s="55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  <c r="BN499" s="62"/>
      <c r="BO499" s="62"/>
      <c r="BP499" s="62"/>
      <c r="BQ499" s="62"/>
      <c r="BR499" s="62"/>
      <c r="BS499" s="62"/>
      <c r="BT499" s="62"/>
      <c r="BU499" s="62"/>
      <c r="BV499" s="62"/>
      <c r="BW499" s="62"/>
      <c r="BX499" s="62"/>
      <c r="BY499" s="62"/>
      <c r="BZ499" s="62"/>
      <c r="CA499" s="62"/>
      <c r="CB499" s="62"/>
      <c r="CC499" s="62"/>
      <c r="CD499" s="62"/>
      <c r="CE499" s="62"/>
      <c r="CF499" s="62"/>
      <c r="CG499" s="62"/>
      <c r="CH499" s="62"/>
      <c r="CI499" s="62"/>
      <c r="CJ499" s="62"/>
      <c r="CK499" s="62"/>
      <c r="CL499" s="62"/>
      <c r="CM499" s="62"/>
      <c r="CN499" s="62"/>
      <c r="CO499" s="62"/>
      <c r="CP499" s="56"/>
      <c r="CQ499" s="3"/>
      <c r="CR499" s="3" t="str">
        <f>B107</f>
        <v/>
      </c>
    </row>
    <row r="500" spans="1:96" ht="21" customHeight="1" x14ac:dyDescent="0.25">
      <c r="A500" s="48" t="str">
        <f>IFERROR(IF($Y$2="DAILY","97-98",""),"")</f>
        <v>97-98</v>
      </c>
      <c r="B500" s="49" t="str">
        <f>IFERROR(IF($Y$2="DAILY",$B$10+98,""),"")</f>
        <v/>
      </c>
      <c r="C500" s="57">
        <f t="shared" ref="C500" si="1935">IF($Y$2="DAILY",1,"")</f>
        <v>1</v>
      </c>
      <c r="D500" s="54" t="str">
        <f>IFERROR(IF($Y$2="DAILY",DATE(B500,1,1)-WEEKDAY(DATE(B500,1,1),1)+1,""),"")</f>
        <v/>
      </c>
      <c r="E500" s="55" t="str">
        <f>IFERROR(IF($Y$2="DAILY",DATE(B500,1,1)-WEEKDAY(DATE(B500,1,1),1)+2,""),"")</f>
        <v/>
      </c>
      <c r="F500" s="55" t="str">
        <f>IFERROR(IF($Y$2="DAILY",DATE(B500,1,1)-WEEKDAY(DATE(B500,1,1),1)+3,""),"")</f>
        <v/>
      </c>
      <c r="G500" s="55" t="str">
        <f>IFERROR(IF($Y$2="DAILY",DATE(B500,1,1)-WEEKDAY(DATE(B500,1,1),1)+4,""),"")</f>
        <v/>
      </c>
      <c r="H500" s="55" t="str">
        <f>IFERROR(IF($Y$2="DAILY",DATE(B500,1,1)-WEEKDAY(DATE(B500,1,1),1)+5,""),"")</f>
        <v/>
      </c>
      <c r="I500" s="55" t="str">
        <f>IFERROR(IF($Y$2="DAILY",DATE(B500,1,1)-WEEKDAY(DATE(B500,1,1),1)+6,""),"")</f>
        <v/>
      </c>
      <c r="J500" s="55" t="str">
        <f>IFERROR(IF($Y$2="DAILY",DATE(B500,1,1)-WEEKDAY(DATE(B500,1,1),1)+7,""),"")</f>
        <v/>
      </c>
      <c r="K500" s="55" t="str">
        <f t="shared" ref="K500:BV500" si="1936">IFERROR(IF($Y$2="DAILY",J500+1,""),"")</f>
        <v/>
      </c>
      <c r="L500" s="55" t="str">
        <f t="shared" si="1936"/>
        <v/>
      </c>
      <c r="M500" s="55" t="str">
        <f t="shared" si="1936"/>
        <v/>
      </c>
      <c r="N500" s="55" t="str">
        <f t="shared" si="1936"/>
        <v/>
      </c>
      <c r="O500" s="55" t="str">
        <f t="shared" si="1936"/>
        <v/>
      </c>
      <c r="P500" s="55" t="str">
        <f t="shared" si="1936"/>
        <v/>
      </c>
      <c r="Q500" s="55" t="str">
        <f t="shared" si="1936"/>
        <v/>
      </c>
      <c r="R500" s="55" t="str">
        <f t="shared" si="1936"/>
        <v/>
      </c>
      <c r="S500" s="55" t="str">
        <f t="shared" si="1936"/>
        <v/>
      </c>
      <c r="T500" s="55" t="str">
        <f t="shared" si="1936"/>
        <v/>
      </c>
      <c r="U500" s="55" t="str">
        <f t="shared" si="1936"/>
        <v/>
      </c>
      <c r="V500" s="55" t="str">
        <f t="shared" si="1936"/>
        <v/>
      </c>
      <c r="W500" s="55" t="str">
        <f t="shared" si="1936"/>
        <v/>
      </c>
      <c r="X500" s="55" t="str">
        <f t="shared" si="1936"/>
        <v/>
      </c>
      <c r="Y500" s="55" t="str">
        <f t="shared" si="1936"/>
        <v/>
      </c>
      <c r="Z500" s="55" t="str">
        <f t="shared" si="1936"/>
        <v/>
      </c>
      <c r="AA500" s="55" t="str">
        <f t="shared" si="1936"/>
        <v/>
      </c>
      <c r="AB500" s="55" t="str">
        <f t="shared" si="1936"/>
        <v/>
      </c>
      <c r="AC500" s="55" t="str">
        <f t="shared" si="1936"/>
        <v/>
      </c>
      <c r="AD500" s="55" t="str">
        <f t="shared" si="1936"/>
        <v/>
      </c>
      <c r="AE500" s="55" t="str">
        <f t="shared" si="1936"/>
        <v/>
      </c>
      <c r="AF500" s="55" t="str">
        <f t="shared" si="1936"/>
        <v/>
      </c>
      <c r="AG500" s="55" t="str">
        <f t="shared" si="1936"/>
        <v/>
      </c>
      <c r="AH500" s="55" t="str">
        <f t="shared" si="1936"/>
        <v/>
      </c>
      <c r="AI500" s="55" t="str">
        <f t="shared" si="1936"/>
        <v/>
      </c>
      <c r="AJ500" s="55" t="str">
        <f t="shared" si="1936"/>
        <v/>
      </c>
      <c r="AK500" s="55" t="str">
        <f t="shared" si="1936"/>
        <v/>
      </c>
      <c r="AL500" s="55" t="str">
        <f t="shared" si="1936"/>
        <v/>
      </c>
      <c r="AM500" s="55" t="str">
        <f t="shared" si="1936"/>
        <v/>
      </c>
      <c r="AN500" s="55" t="str">
        <f t="shared" si="1936"/>
        <v/>
      </c>
      <c r="AO500" s="55" t="str">
        <f t="shared" si="1936"/>
        <v/>
      </c>
      <c r="AP500" s="55" t="str">
        <f t="shared" si="1936"/>
        <v/>
      </c>
      <c r="AQ500" s="55" t="str">
        <f t="shared" si="1936"/>
        <v/>
      </c>
      <c r="AR500" s="55" t="str">
        <f t="shared" si="1936"/>
        <v/>
      </c>
      <c r="AS500" s="55" t="str">
        <f t="shared" si="1936"/>
        <v/>
      </c>
      <c r="AT500" s="55" t="str">
        <f t="shared" si="1936"/>
        <v/>
      </c>
      <c r="AU500" s="55" t="str">
        <f t="shared" si="1936"/>
        <v/>
      </c>
      <c r="AV500" s="55" t="str">
        <f t="shared" si="1936"/>
        <v/>
      </c>
      <c r="AW500" s="55" t="str">
        <f t="shared" si="1936"/>
        <v/>
      </c>
      <c r="AX500" s="55" t="str">
        <f t="shared" si="1936"/>
        <v/>
      </c>
      <c r="AY500" s="55" t="str">
        <f t="shared" si="1936"/>
        <v/>
      </c>
      <c r="AZ500" s="55" t="str">
        <f t="shared" si="1936"/>
        <v/>
      </c>
      <c r="BA500" s="55" t="str">
        <f t="shared" si="1936"/>
        <v/>
      </c>
      <c r="BB500" s="55" t="str">
        <f t="shared" si="1936"/>
        <v/>
      </c>
      <c r="BC500" s="55" t="str">
        <f t="shared" si="1936"/>
        <v/>
      </c>
      <c r="BD500" s="55" t="str">
        <f t="shared" si="1936"/>
        <v/>
      </c>
      <c r="BE500" s="55" t="str">
        <f t="shared" si="1936"/>
        <v/>
      </c>
      <c r="BF500" s="55" t="str">
        <f t="shared" si="1936"/>
        <v/>
      </c>
      <c r="BG500" s="55" t="str">
        <f t="shared" si="1936"/>
        <v/>
      </c>
      <c r="BH500" s="55" t="str">
        <f t="shared" si="1936"/>
        <v/>
      </c>
      <c r="BI500" s="55" t="str">
        <f t="shared" si="1936"/>
        <v/>
      </c>
      <c r="BJ500" s="55" t="str">
        <f t="shared" si="1936"/>
        <v/>
      </c>
      <c r="BK500" s="55" t="str">
        <f t="shared" si="1936"/>
        <v/>
      </c>
      <c r="BL500" s="55" t="str">
        <f t="shared" si="1936"/>
        <v/>
      </c>
      <c r="BM500" s="55" t="str">
        <f t="shared" si="1936"/>
        <v/>
      </c>
      <c r="BN500" s="55" t="str">
        <f t="shared" si="1936"/>
        <v/>
      </c>
      <c r="BO500" s="55" t="str">
        <f t="shared" si="1936"/>
        <v/>
      </c>
      <c r="BP500" s="55" t="str">
        <f t="shared" si="1936"/>
        <v/>
      </c>
      <c r="BQ500" s="55" t="str">
        <f t="shared" si="1936"/>
        <v/>
      </c>
      <c r="BR500" s="55" t="str">
        <f t="shared" si="1936"/>
        <v/>
      </c>
      <c r="BS500" s="55" t="str">
        <f t="shared" si="1936"/>
        <v/>
      </c>
      <c r="BT500" s="55" t="str">
        <f t="shared" si="1936"/>
        <v/>
      </c>
      <c r="BU500" s="55" t="str">
        <f t="shared" si="1936"/>
        <v/>
      </c>
      <c r="BV500" s="55" t="str">
        <f t="shared" si="1936"/>
        <v/>
      </c>
      <c r="BW500" s="55" t="str">
        <f t="shared" ref="BW500:CO500" si="1937">IFERROR(IF($Y$2="DAILY",BV500+1,""),"")</f>
        <v/>
      </c>
      <c r="BX500" s="55" t="str">
        <f t="shared" si="1937"/>
        <v/>
      </c>
      <c r="BY500" s="55" t="str">
        <f t="shared" si="1937"/>
        <v/>
      </c>
      <c r="BZ500" s="55" t="str">
        <f t="shared" si="1937"/>
        <v/>
      </c>
      <c r="CA500" s="55" t="str">
        <f t="shared" si="1937"/>
        <v/>
      </c>
      <c r="CB500" s="55" t="str">
        <f t="shared" si="1937"/>
        <v/>
      </c>
      <c r="CC500" s="55" t="str">
        <f t="shared" si="1937"/>
        <v/>
      </c>
      <c r="CD500" s="55" t="str">
        <f t="shared" si="1937"/>
        <v/>
      </c>
      <c r="CE500" s="55" t="str">
        <f t="shared" si="1937"/>
        <v/>
      </c>
      <c r="CF500" s="55" t="str">
        <f t="shared" si="1937"/>
        <v/>
      </c>
      <c r="CG500" s="55" t="str">
        <f t="shared" si="1937"/>
        <v/>
      </c>
      <c r="CH500" s="55" t="str">
        <f t="shared" si="1937"/>
        <v/>
      </c>
      <c r="CI500" s="55" t="str">
        <f t="shared" si="1937"/>
        <v/>
      </c>
      <c r="CJ500" s="55" t="str">
        <f t="shared" si="1937"/>
        <v/>
      </c>
      <c r="CK500" s="55" t="str">
        <f t="shared" si="1937"/>
        <v/>
      </c>
      <c r="CL500" s="55" t="str">
        <f t="shared" si="1937"/>
        <v/>
      </c>
      <c r="CM500" s="55" t="str">
        <f t="shared" si="1937"/>
        <v/>
      </c>
      <c r="CN500" s="55" t="str">
        <f t="shared" si="1937"/>
        <v/>
      </c>
      <c r="CO500" s="55" t="str">
        <f t="shared" si="1937"/>
        <v/>
      </c>
      <c r="CP500" s="56" t="str">
        <f>IFERROR(IF($Y$2="DAILY",DATE(B500,1,1)-WEEKDAY(DATE(B500,1,1))+13*7,DATE(CR500,1,1)-WEEKDAY(DATE(CR500,1,1))+13*7),"")</f>
        <v/>
      </c>
      <c r="CQ500" s="3"/>
      <c r="CR500" s="3" t="str">
        <f>B108</f>
        <v/>
      </c>
    </row>
    <row r="501" spans="1:96" ht="21" customHeight="1" x14ac:dyDescent="0.25">
      <c r="A501" s="48"/>
      <c r="B501" s="61"/>
      <c r="C501" s="57">
        <f t="shared" ref="C501" si="1938">IF($Y$2="DAILY",2,"")</f>
        <v>2</v>
      </c>
      <c r="D501" s="54" t="str">
        <f t="shared" ref="D501:D503" si="1939">IFERROR(IF($Y$2="DAILY",CP500+1,""),"")</f>
        <v/>
      </c>
      <c r="E501" s="55" t="str">
        <f t="shared" ref="E501:BP501" si="1940">IFERROR(IF($Y$2="DAILY",D501+1,""),"")</f>
        <v/>
      </c>
      <c r="F501" s="55" t="str">
        <f t="shared" si="1940"/>
        <v/>
      </c>
      <c r="G501" s="55" t="str">
        <f t="shared" si="1940"/>
        <v/>
      </c>
      <c r="H501" s="55" t="str">
        <f t="shared" si="1940"/>
        <v/>
      </c>
      <c r="I501" s="55" t="str">
        <f t="shared" si="1940"/>
        <v/>
      </c>
      <c r="J501" s="55" t="str">
        <f t="shared" si="1940"/>
        <v/>
      </c>
      <c r="K501" s="55" t="str">
        <f t="shared" si="1940"/>
        <v/>
      </c>
      <c r="L501" s="55" t="str">
        <f t="shared" si="1940"/>
        <v/>
      </c>
      <c r="M501" s="55" t="str">
        <f t="shared" si="1940"/>
        <v/>
      </c>
      <c r="N501" s="55" t="str">
        <f t="shared" si="1940"/>
        <v/>
      </c>
      <c r="O501" s="55" t="str">
        <f t="shared" si="1940"/>
        <v/>
      </c>
      <c r="P501" s="55" t="str">
        <f t="shared" si="1940"/>
        <v/>
      </c>
      <c r="Q501" s="55" t="str">
        <f t="shared" si="1940"/>
        <v/>
      </c>
      <c r="R501" s="55" t="str">
        <f t="shared" si="1940"/>
        <v/>
      </c>
      <c r="S501" s="55" t="str">
        <f t="shared" si="1940"/>
        <v/>
      </c>
      <c r="T501" s="55" t="str">
        <f t="shared" si="1940"/>
        <v/>
      </c>
      <c r="U501" s="55" t="str">
        <f t="shared" si="1940"/>
        <v/>
      </c>
      <c r="V501" s="55" t="str">
        <f t="shared" si="1940"/>
        <v/>
      </c>
      <c r="W501" s="55" t="str">
        <f t="shared" si="1940"/>
        <v/>
      </c>
      <c r="X501" s="55" t="str">
        <f t="shared" si="1940"/>
        <v/>
      </c>
      <c r="Y501" s="55" t="str">
        <f t="shared" si="1940"/>
        <v/>
      </c>
      <c r="Z501" s="55" t="str">
        <f t="shared" si="1940"/>
        <v/>
      </c>
      <c r="AA501" s="55" t="str">
        <f t="shared" si="1940"/>
        <v/>
      </c>
      <c r="AB501" s="55" t="str">
        <f t="shared" si="1940"/>
        <v/>
      </c>
      <c r="AC501" s="55" t="str">
        <f t="shared" si="1940"/>
        <v/>
      </c>
      <c r="AD501" s="55" t="str">
        <f t="shared" si="1940"/>
        <v/>
      </c>
      <c r="AE501" s="55" t="str">
        <f t="shared" si="1940"/>
        <v/>
      </c>
      <c r="AF501" s="55" t="str">
        <f t="shared" si="1940"/>
        <v/>
      </c>
      <c r="AG501" s="55" t="str">
        <f t="shared" si="1940"/>
        <v/>
      </c>
      <c r="AH501" s="55" t="str">
        <f t="shared" si="1940"/>
        <v/>
      </c>
      <c r="AI501" s="55" t="str">
        <f t="shared" si="1940"/>
        <v/>
      </c>
      <c r="AJ501" s="55" t="str">
        <f t="shared" si="1940"/>
        <v/>
      </c>
      <c r="AK501" s="55" t="str">
        <f t="shared" si="1940"/>
        <v/>
      </c>
      <c r="AL501" s="55" t="str">
        <f t="shared" si="1940"/>
        <v/>
      </c>
      <c r="AM501" s="55" t="str">
        <f t="shared" si="1940"/>
        <v/>
      </c>
      <c r="AN501" s="55" t="str">
        <f t="shared" si="1940"/>
        <v/>
      </c>
      <c r="AO501" s="55" t="str">
        <f t="shared" si="1940"/>
        <v/>
      </c>
      <c r="AP501" s="55" t="str">
        <f t="shared" si="1940"/>
        <v/>
      </c>
      <c r="AQ501" s="55" t="str">
        <f t="shared" si="1940"/>
        <v/>
      </c>
      <c r="AR501" s="55" t="str">
        <f t="shared" si="1940"/>
        <v/>
      </c>
      <c r="AS501" s="55" t="str">
        <f t="shared" si="1940"/>
        <v/>
      </c>
      <c r="AT501" s="55" t="str">
        <f t="shared" si="1940"/>
        <v/>
      </c>
      <c r="AU501" s="55" t="str">
        <f t="shared" si="1940"/>
        <v/>
      </c>
      <c r="AV501" s="55" t="str">
        <f t="shared" si="1940"/>
        <v/>
      </c>
      <c r="AW501" s="55" t="str">
        <f t="shared" si="1940"/>
        <v/>
      </c>
      <c r="AX501" s="55" t="str">
        <f t="shared" si="1940"/>
        <v/>
      </c>
      <c r="AY501" s="55" t="str">
        <f t="shared" si="1940"/>
        <v/>
      </c>
      <c r="AZ501" s="55" t="str">
        <f t="shared" si="1940"/>
        <v/>
      </c>
      <c r="BA501" s="55" t="str">
        <f t="shared" si="1940"/>
        <v/>
      </c>
      <c r="BB501" s="55" t="str">
        <f t="shared" si="1940"/>
        <v/>
      </c>
      <c r="BC501" s="55" t="str">
        <f t="shared" si="1940"/>
        <v/>
      </c>
      <c r="BD501" s="55" t="str">
        <f t="shared" si="1940"/>
        <v/>
      </c>
      <c r="BE501" s="55" t="str">
        <f t="shared" si="1940"/>
        <v/>
      </c>
      <c r="BF501" s="55" t="str">
        <f t="shared" si="1940"/>
        <v/>
      </c>
      <c r="BG501" s="55" t="str">
        <f t="shared" si="1940"/>
        <v/>
      </c>
      <c r="BH501" s="55" t="str">
        <f t="shared" si="1940"/>
        <v/>
      </c>
      <c r="BI501" s="55" t="str">
        <f t="shared" si="1940"/>
        <v/>
      </c>
      <c r="BJ501" s="55" t="str">
        <f t="shared" si="1940"/>
        <v/>
      </c>
      <c r="BK501" s="55" t="str">
        <f t="shared" si="1940"/>
        <v/>
      </c>
      <c r="BL501" s="55" t="str">
        <f t="shared" si="1940"/>
        <v/>
      </c>
      <c r="BM501" s="55" t="str">
        <f t="shared" si="1940"/>
        <v/>
      </c>
      <c r="BN501" s="55" t="str">
        <f t="shared" si="1940"/>
        <v/>
      </c>
      <c r="BO501" s="55" t="str">
        <f t="shared" si="1940"/>
        <v/>
      </c>
      <c r="BP501" s="55" t="str">
        <f t="shared" si="1940"/>
        <v/>
      </c>
      <c r="BQ501" s="55" t="str">
        <f t="shared" ref="BQ501:CO501" si="1941">IFERROR(IF($Y$2="DAILY",BP501+1,""),"")</f>
        <v/>
      </c>
      <c r="BR501" s="55" t="str">
        <f t="shared" si="1941"/>
        <v/>
      </c>
      <c r="BS501" s="55" t="str">
        <f t="shared" si="1941"/>
        <v/>
      </c>
      <c r="BT501" s="55" t="str">
        <f t="shared" si="1941"/>
        <v/>
      </c>
      <c r="BU501" s="55" t="str">
        <f t="shared" si="1941"/>
        <v/>
      </c>
      <c r="BV501" s="55" t="str">
        <f t="shared" si="1941"/>
        <v/>
      </c>
      <c r="BW501" s="55" t="str">
        <f t="shared" si="1941"/>
        <v/>
      </c>
      <c r="BX501" s="55" t="str">
        <f t="shared" si="1941"/>
        <v/>
      </c>
      <c r="BY501" s="55" t="str">
        <f t="shared" si="1941"/>
        <v/>
      </c>
      <c r="BZ501" s="55" t="str">
        <f t="shared" si="1941"/>
        <v/>
      </c>
      <c r="CA501" s="55" t="str">
        <f t="shared" si="1941"/>
        <v/>
      </c>
      <c r="CB501" s="55" t="str">
        <f t="shared" si="1941"/>
        <v/>
      </c>
      <c r="CC501" s="55" t="str">
        <f t="shared" si="1941"/>
        <v/>
      </c>
      <c r="CD501" s="55" t="str">
        <f t="shared" si="1941"/>
        <v/>
      </c>
      <c r="CE501" s="55" t="str">
        <f t="shared" si="1941"/>
        <v/>
      </c>
      <c r="CF501" s="55" t="str">
        <f t="shared" si="1941"/>
        <v/>
      </c>
      <c r="CG501" s="55" t="str">
        <f t="shared" si="1941"/>
        <v/>
      </c>
      <c r="CH501" s="55" t="str">
        <f t="shared" si="1941"/>
        <v/>
      </c>
      <c r="CI501" s="55" t="str">
        <f t="shared" si="1941"/>
        <v/>
      </c>
      <c r="CJ501" s="55" t="str">
        <f t="shared" si="1941"/>
        <v/>
      </c>
      <c r="CK501" s="55" t="str">
        <f t="shared" si="1941"/>
        <v/>
      </c>
      <c r="CL501" s="55" t="str">
        <f t="shared" si="1941"/>
        <v/>
      </c>
      <c r="CM501" s="55" t="str">
        <f t="shared" si="1941"/>
        <v/>
      </c>
      <c r="CN501" s="55" t="str">
        <f t="shared" si="1941"/>
        <v/>
      </c>
      <c r="CO501" s="55" t="str">
        <f t="shared" si="1941"/>
        <v/>
      </c>
      <c r="CP501" s="56" t="str">
        <f>IFERROR(IF($Y$2="DAILY",DATE(B500,1,1)-WEEKDAY(DATE(B500,1,1))+26*7,DATE(CR501,1,1)-WEEKDAY(DATE(CR501,1,1))+26*7),"")</f>
        <v/>
      </c>
      <c r="CQ501" s="3"/>
      <c r="CR501" s="3" t="str">
        <f>B108</f>
        <v/>
      </c>
    </row>
    <row r="502" spans="1:96" ht="21" customHeight="1" x14ac:dyDescent="0.25">
      <c r="A502" s="48"/>
      <c r="B502" s="49"/>
      <c r="C502" s="57">
        <f t="shared" ref="C502" si="1942">IF($Y$2="DAILY",3,"")</f>
        <v>3</v>
      </c>
      <c r="D502" s="54" t="str">
        <f t="shared" si="1939"/>
        <v/>
      </c>
      <c r="E502" s="55" t="str">
        <f t="shared" ref="E502:BP502" si="1943">IFERROR(IF($Y$2="DAILY",D502+1,""),"")</f>
        <v/>
      </c>
      <c r="F502" s="55" t="str">
        <f t="shared" si="1943"/>
        <v/>
      </c>
      <c r="G502" s="55" t="str">
        <f t="shared" si="1943"/>
        <v/>
      </c>
      <c r="H502" s="55" t="str">
        <f t="shared" si="1943"/>
        <v/>
      </c>
      <c r="I502" s="55" t="str">
        <f t="shared" si="1943"/>
        <v/>
      </c>
      <c r="J502" s="55" t="str">
        <f t="shared" si="1943"/>
        <v/>
      </c>
      <c r="K502" s="55" t="str">
        <f t="shared" si="1943"/>
        <v/>
      </c>
      <c r="L502" s="55" t="str">
        <f t="shared" si="1943"/>
        <v/>
      </c>
      <c r="M502" s="55" t="str">
        <f t="shared" si="1943"/>
        <v/>
      </c>
      <c r="N502" s="55" t="str">
        <f t="shared" si="1943"/>
        <v/>
      </c>
      <c r="O502" s="55" t="str">
        <f t="shared" si="1943"/>
        <v/>
      </c>
      <c r="P502" s="55" t="str">
        <f t="shared" si="1943"/>
        <v/>
      </c>
      <c r="Q502" s="55" t="str">
        <f t="shared" si="1943"/>
        <v/>
      </c>
      <c r="R502" s="55" t="str">
        <f t="shared" si="1943"/>
        <v/>
      </c>
      <c r="S502" s="55" t="str">
        <f t="shared" si="1943"/>
        <v/>
      </c>
      <c r="T502" s="55" t="str">
        <f t="shared" si="1943"/>
        <v/>
      </c>
      <c r="U502" s="55" t="str">
        <f t="shared" si="1943"/>
        <v/>
      </c>
      <c r="V502" s="55" t="str">
        <f t="shared" si="1943"/>
        <v/>
      </c>
      <c r="W502" s="55" t="str">
        <f t="shared" si="1943"/>
        <v/>
      </c>
      <c r="X502" s="55" t="str">
        <f t="shared" si="1943"/>
        <v/>
      </c>
      <c r="Y502" s="55" t="str">
        <f t="shared" si="1943"/>
        <v/>
      </c>
      <c r="Z502" s="55" t="str">
        <f t="shared" si="1943"/>
        <v/>
      </c>
      <c r="AA502" s="55" t="str">
        <f t="shared" si="1943"/>
        <v/>
      </c>
      <c r="AB502" s="55" t="str">
        <f t="shared" si="1943"/>
        <v/>
      </c>
      <c r="AC502" s="55" t="str">
        <f t="shared" si="1943"/>
        <v/>
      </c>
      <c r="AD502" s="55" t="str">
        <f t="shared" si="1943"/>
        <v/>
      </c>
      <c r="AE502" s="55" t="str">
        <f t="shared" si="1943"/>
        <v/>
      </c>
      <c r="AF502" s="55" t="str">
        <f t="shared" si="1943"/>
        <v/>
      </c>
      <c r="AG502" s="55" t="str">
        <f t="shared" si="1943"/>
        <v/>
      </c>
      <c r="AH502" s="55" t="str">
        <f t="shared" si="1943"/>
        <v/>
      </c>
      <c r="AI502" s="55" t="str">
        <f t="shared" si="1943"/>
        <v/>
      </c>
      <c r="AJ502" s="55" t="str">
        <f t="shared" si="1943"/>
        <v/>
      </c>
      <c r="AK502" s="55" t="str">
        <f t="shared" si="1943"/>
        <v/>
      </c>
      <c r="AL502" s="55" t="str">
        <f t="shared" si="1943"/>
        <v/>
      </c>
      <c r="AM502" s="55" t="str">
        <f t="shared" si="1943"/>
        <v/>
      </c>
      <c r="AN502" s="55" t="str">
        <f t="shared" si="1943"/>
        <v/>
      </c>
      <c r="AO502" s="55" t="str">
        <f t="shared" si="1943"/>
        <v/>
      </c>
      <c r="AP502" s="55" t="str">
        <f t="shared" si="1943"/>
        <v/>
      </c>
      <c r="AQ502" s="55" t="str">
        <f t="shared" si="1943"/>
        <v/>
      </c>
      <c r="AR502" s="55" t="str">
        <f t="shared" si="1943"/>
        <v/>
      </c>
      <c r="AS502" s="55" t="str">
        <f t="shared" si="1943"/>
        <v/>
      </c>
      <c r="AT502" s="55" t="str">
        <f t="shared" si="1943"/>
        <v/>
      </c>
      <c r="AU502" s="55" t="str">
        <f t="shared" si="1943"/>
        <v/>
      </c>
      <c r="AV502" s="55" t="str">
        <f t="shared" si="1943"/>
        <v/>
      </c>
      <c r="AW502" s="55" t="str">
        <f t="shared" si="1943"/>
        <v/>
      </c>
      <c r="AX502" s="55" t="str">
        <f t="shared" si="1943"/>
        <v/>
      </c>
      <c r="AY502" s="55" t="str">
        <f t="shared" si="1943"/>
        <v/>
      </c>
      <c r="AZ502" s="55" t="str">
        <f t="shared" si="1943"/>
        <v/>
      </c>
      <c r="BA502" s="55" t="str">
        <f t="shared" si="1943"/>
        <v/>
      </c>
      <c r="BB502" s="55" t="str">
        <f t="shared" si="1943"/>
        <v/>
      </c>
      <c r="BC502" s="55" t="str">
        <f t="shared" si="1943"/>
        <v/>
      </c>
      <c r="BD502" s="55" t="str">
        <f t="shared" si="1943"/>
        <v/>
      </c>
      <c r="BE502" s="55" t="str">
        <f t="shared" si="1943"/>
        <v/>
      </c>
      <c r="BF502" s="55" t="str">
        <f t="shared" si="1943"/>
        <v/>
      </c>
      <c r="BG502" s="55" t="str">
        <f t="shared" si="1943"/>
        <v/>
      </c>
      <c r="BH502" s="55" t="str">
        <f t="shared" si="1943"/>
        <v/>
      </c>
      <c r="BI502" s="55" t="str">
        <f t="shared" si="1943"/>
        <v/>
      </c>
      <c r="BJ502" s="55" t="str">
        <f t="shared" si="1943"/>
        <v/>
      </c>
      <c r="BK502" s="55" t="str">
        <f t="shared" si="1943"/>
        <v/>
      </c>
      <c r="BL502" s="55" t="str">
        <f t="shared" si="1943"/>
        <v/>
      </c>
      <c r="BM502" s="55" t="str">
        <f t="shared" si="1943"/>
        <v/>
      </c>
      <c r="BN502" s="55" t="str">
        <f t="shared" si="1943"/>
        <v/>
      </c>
      <c r="BO502" s="55" t="str">
        <f t="shared" si="1943"/>
        <v/>
      </c>
      <c r="BP502" s="55" t="str">
        <f t="shared" si="1943"/>
        <v/>
      </c>
      <c r="BQ502" s="55" t="str">
        <f t="shared" ref="BQ502:CO502" si="1944">IFERROR(IF($Y$2="DAILY",BP502+1,""),"")</f>
        <v/>
      </c>
      <c r="BR502" s="55" t="str">
        <f t="shared" si="1944"/>
        <v/>
      </c>
      <c r="BS502" s="55" t="str">
        <f t="shared" si="1944"/>
        <v/>
      </c>
      <c r="BT502" s="55" t="str">
        <f t="shared" si="1944"/>
        <v/>
      </c>
      <c r="BU502" s="55" t="str">
        <f t="shared" si="1944"/>
        <v/>
      </c>
      <c r="BV502" s="55" t="str">
        <f t="shared" si="1944"/>
        <v/>
      </c>
      <c r="BW502" s="55" t="str">
        <f t="shared" si="1944"/>
        <v/>
      </c>
      <c r="BX502" s="55" t="str">
        <f t="shared" si="1944"/>
        <v/>
      </c>
      <c r="BY502" s="55" t="str">
        <f t="shared" si="1944"/>
        <v/>
      </c>
      <c r="BZ502" s="55" t="str">
        <f t="shared" si="1944"/>
        <v/>
      </c>
      <c r="CA502" s="55" t="str">
        <f t="shared" si="1944"/>
        <v/>
      </c>
      <c r="CB502" s="55" t="str">
        <f t="shared" si="1944"/>
        <v/>
      </c>
      <c r="CC502" s="55" t="str">
        <f t="shared" si="1944"/>
        <v/>
      </c>
      <c r="CD502" s="55" t="str">
        <f t="shared" si="1944"/>
        <v/>
      </c>
      <c r="CE502" s="55" t="str">
        <f t="shared" si="1944"/>
        <v/>
      </c>
      <c r="CF502" s="55" t="str">
        <f t="shared" si="1944"/>
        <v/>
      </c>
      <c r="CG502" s="55" t="str">
        <f t="shared" si="1944"/>
        <v/>
      </c>
      <c r="CH502" s="55" t="str">
        <f t="shared" si="1944"/>
        <v/>
      </c>
      <c r="CI502" s="55" t="str">
        <f t="shared" si="1944"/>
        <v/>
      </c>
      <c r="CJ502" s="55" t="str">
        <f t="shared" si="1944"/>
        <v/>
      </c>
      <c r="CK502" s="55" t="str">
        <f t="shared" si="1944"/>
        <v/>
      </c>
      <c r="CL502" s="55" t="str">
        <f t="shared" si="1944"/>
        <v/>
      </c>
      <c r="CM502" s="55" t="str">
        <f t="shared" si="1944"/>
        <v/>
      </c>
      <c r="CN502" s="55" t="str">
        <f t="shared" si="1944"/>
        <v/>
      </c>
      <c r="CO502" s="55" t="str">
        <f t="shared" si="1944"/>
        <v/>
      </c>
      <c r="CP502" s="56" t="str">
        <f>IFERROR(IF($Y$2="DAILY",DATE(B500,1,1)-WEEKDAY(DATE(B500,1,1))+39*7,DATE(CR502,1,1)-WEEKDAY(DATE(CR502,1,1))+39*7),"")</f>
        <v/>
      </c>
      <c r="CQ502" s="3"/>
      <c r="CR502" s="3" t="str">
        <f>B108</f>
        <v/>
      </c>
    </row>
    <row r="503" spans="1:96" ht="21" customHeight="1" x14ac:dyDescent="0.25">
      <c r="A503" s="48"/>
      <c r="B503" s="49"/>
      <c r="C503" s="57">
        <f t="shared" ref="C503" si="1945">IF($Y$2="DAILY",4,"")</f>
        <v>4</v>
      </c>
      <c r="D503" s="54" t="str">
        <f t="shared" si="1939"/>
        <v/>
      </c>
      <c r="E503" s="55" t="str">
        <f t="shared" ref="E503:BP503" si="1946">IFERROR(IF($Y$2="DAILY",D503+1,""),"")</f>
        <v/>
      </c>
      <c r="F503" s="55" t="str">
        <f t="shared" si="1946"/>
        <v/>
      </c>
      <c r="G503" s="55" t="str">
        <f t="shared" si="1946"/>
        <v/>
      </c>
      <c r="H503" s="55" t="str">
        <f t="shared" si="1946"/>
        <v/>
      </c>
      <c r="I503" s="55" t="str">
        <f t="shared" si="1946"/>
        <v/>
      </c>
      <c r="J503" s="55" t="str">
        <f t="shared" si="1946"/>
        <v/>
      </c>
      <c r="K503" s="55" t="str">
        <f t="shared" si="1946"/>
        <v/>
      </c>
      <c r="L503" s="55" t="str">
        <f t="shared" si="1946"/>
        <v/>
      </c>
      <c r="M503" s="55" t="str">
        <f t="shared" si="1946"/>
        <v/>
      </c>
      <c r="N503" s="55" t="str">
        <f t="shared" si="1946"/>
        <v/>
      </c>
      <c r="O503" s="55" t="str">
        <f t="shared" si="1946"/>
        <v/>
      </c>
      <c r="P503" s="55" t="str">
        <f t="shared" si="1946"/>
        <v/>
      </c>
      <c r="Q503" s="55" t="str">
        <f t="shared" si="1946"/>
        <v/>
      </c>
      <c r="R503" s="55" t="str">
        <f t="shared" si="1946"/>
        <v/>
      </c>
      <c r="S503" s="55" t="str">
        <f t="shared" si="1946"/>
        <v/>
      </c>
      <c r="T503" s="55" t="str">
        <f t="shared" si="1946"/>
        <v/>
      </c>
      <c r="U503" s="55" t="str">
        <f t="shared" si="1946"/>
        <v/>
      </c>
      <c r="V503" s="55" t="str">
        <f t="shared" si="1946"/>
        <v/>
      </c>
      <c r="W503" s="55" t="str">
        <f t="shared" si="1946"/>
        <v/>
      </c>
      <c r="X503" s="55" t="str">
        <f t="shared" si="1946"/>
        <v/>
      </c>
      <c r="Y503" s="55" t="str">
        <f t="shared" si="1946"/>
        <v/>
      </c>
      <c r="Z503" s="55" t="str">
        <f t="shared" si="1946"/>
        <v/>
      </c>
      <c r="AA503" s="55" t="str">
        <f t="shared" si="1946"/>
        <v/>
      </c>
      <c r="AB503" s="55" t="str">
        <f t="shared" si="1946"/>
        <v/>
      </c>
      <c r="AC503" s="55" t="str">
        <f t="shared" si="1946"/>
        <v/>
      </c>
      <c r="AD503" s="55" t="str">
        <f t="shared" si="1946"/>
        <v/>
      </c>
      <c r="AE503" s="55" t="str">
        <f t="shared" si="1946"/>
        <v/>
      </c>
      <c r="AF503" s="55" t="str">
        <f t="shared" si="1946"/>
        <v/>
      </c>
      <c r="AG503" s="55" t="str">
        <f t="shared" si="1946"/>
        <v/>
      </c>
      <c r="AH503" s="55" t="str">
        <f t="shared" si="1946"/>
        <v/>
      </c>
      <c r="AI503" s="55" t="str">
        <f t="shared" si="1946"/>
        <v/>
      </c>
      <c r="AJ503" s="55" t="str">
        <f t="shared" si="1946"/>
        <v/>
      </c>
      <c r="AK503" s="55" t="str">
        <f t="shared" si="1946"/>
        <v/>
      </c>
      <c r="AL503" s="55" t="str">
        <f t="shared" si="1946"/>
        <v/>
      </c>
      <c r="AM503" s="55" t="str">
        <f t="shared" si="1946"/>
        <v/>
      </c>
      <c r="AN503" s="55" t="str">
        <f t="shared" si="1946"/>
        <v/>
      </c>
      <c r="AO503" s="55" t="str">
        <f t="shared" si="1946"/>
        <v/>
      </c>
      <c r="AP503" s="55" t="str">
        <f t="shared" si="1946"/>
        <v/>
      </c>
      <c r="AQ503" s="55" t="str">
        <f t="shared" si="1946"/>
        <v/>
      </c>
      <c r="AR503" s="55" t="str">
        <f t="shared" si="1946"/>
        <v/>
      </c>
      <c r="AS503" s="55" t="str">
        <f t="shared" si="1946"/>
        <v/>
      </c>
      <c r="AT503" s="55" t="str">
        <f t="shared" si="1946"/>
        <v/>
      </c>
      <c r="AU503" s="55" t="str">
        <f t="shared" si="1946"/>
        <v/>
      </c>
      <c r="AV503" s="55" t="str">
        <f t="shared" si="1946"/>
        <v/>
      </c>
      <c r="AW503" s="55" t="str">
        <f t="shared" si="1946"/>
        <v/>
      </c>
      <c r="AX503" s="55" t="str">
        <f t="shared" si="1946"/>
        <v/>
      </c>
      <c r="AY503" s="55" t="str">
        <f t="shared" si="1946"/>
        <v/>
      </c>
      <c r="AZ503" s="55" t="str">
        <f t="shared" si="1946"/>
        <v/>
      </c>
      <c r="BA503" s="55" t="str">
        <f t="shared" si="1946"/>
        <v/>
      </c>
      <c r="BB503" s="55" t="str">
        <f t="shared" si="1946"/>
        <v/>
      </c>
      <c r="BC503" s="55" t="str">
        <f t="shared" si="1946"/>
        <v/>
      </c>
      <c r="BD503" s="55" t="str">
        <f t="shared" si="1946"/>
        <v/>
      </c>
      <c r="BE503" s="55" t="str">
        <f t="shared" si="1946"/>
        <v/>
      </c>
      <c r="BF503" s="55" t="str">
        <f t="shared" si="1946"/>
        <v/>
      </c>
      <c r="BG503" s="55" t="str">
        <f t="shared" si="1946"/>
        <v/>
      </c>
      <c r="BH503" s="55" t="str">
        <f t="shared" si="1946"/>
        <v/>
      </c>
      <c r="BI503" s="55" t="str">
        <f t="shared" si="1946"/>
        <v/>
      </c>
      <c r="BJ503" s="55" t="str">
        <f t="shared" si="1946"/>
        <v/>
      </c>
      <c r="BK503" s="55" t="str">
        <f t="shared" si="1946"/>
        <v/>
      </c>
      <c r="BL503" s="55" t="str">
        <f t="shared" si="1946"/>
        <v/>
      </c>
      <c r="BM503" s="55" t="str">
        <f t="shared" si="1946"/>
        <v/>
      </c>
      <c r="BN503" s="55" t="str">
        <f t="shared" si="1946"/>
        <v/>
      </c>
      <c r="BO503" s="55" t="str">
        <f t="shared" si="1946"/>
        <v/>
      </c>
      <c r="BP503" s="55" t="str">
        <f t="shared" si="1946"/>
        <v/>
      </c>
      <c r="BQ503" s="55" t="str">
        <f t="shared" ref="BQ503:CO503" si="1947">IFERROR(IF($Y$2="DAILY",BP503+1,""),"")</f>
        <v/>
      </c>
      <c r="BR503" s="55" t="str">
        <f t="shared" si="1947"/>
        <v/>
      </c>
      <c r="BS503" s="55" t="str">
        <f t="shared" si="1947"/>
        <v/>
      </c>
      <c r="BT503" s="55" t="str">
        <f t="shared" si="1947"/>
        <v/>
      </c>
      <c r="BU503" s="55" t="str">
        <f t="shared" si="1947"/>
        <v/>
      </c>
      <c r="BV503" s="55" t="str">
        <f t="shared" si="1947"/>
        <v/>
      </c>
      <c r="BW503" s="55" t="str">
        <f t="shared" si="1947"/>
        <v/>
      </c>
      <c r="BX503" s="55" t="str">
        <f t="shared" si="1947"/>
        <v/>
      </c>
      <c r="BY503" s="55" t="str">
        <f t="shared" si="1947"/>
        <v/>
      </c>
      <c r="BZ503" s="55" t="str">
        <f t="shared" si="1947"/>
        <v/>
      </c>
      <c r="CA503" s="55" t="str">
        <f t="shared" si="1947"/>
        <v/>
      </c>
      <c r="CB503" s="55" t="str">
        <f t="shared" si="1947"/>
        <v/>
      </c>
      <c r="CC503" s="55" t="str">
        <f t="shared" si="1947"/>
        <v/>
      </c>
      <c r="CD503" s="55" t="str">
        <f t="shared" si="1947"/>
        <v/>
      </c>
      <c r="CE503" s="55" t="str">
        <f t="shared" si="1947"/>
        <v/>
      </c>
      <c r="CF503" s="55" t="str">
        <f t="shared" si="1947"/>
        <v/>
      </c>
      <c r="CG503" s="55" t="str">
        <f t="shared" si="1947"/>
        <v/>
      </c>
      <c r="CH503" s="55" t="str">
        <f t="shared" si="1947"/>
        <v/>
      </c>
      <c r="CI503" s="55" t="str">
        <f t="shared" si="1947"/>
        <v/>
      </c>
      <c r="CJ503" s="55" t="str">
        <f t="shared" si="1947"/>
        <v/>
      </c>
      <c r="CK503" s="55" t="str">
        <f t="shared" si="1947"/>
        <v/>
      </c>
      <c r="CL503" s="55" t="str">
        <f t="shared" si="1947"/>
        <v/>
      </c>
      <c r="CM503" s="55" t="str">
        <f t="shared" si="1947"/>
        <v/>
      </c>
      <c r="CN503" s="55" t="str">
        <f t="shared" si="1947"/>
        <v/>
      </c>
      <c r="CO503" s="55" t="str">
        <f t="shared" si="1947"/>
        <v/>
      </c>
      <c r="CP503" s="56" t="str">
        <f>IFERROR(IF($Y$2="DAILY",DATE(B500,1,1)-WEEKDAY(DATE(B500,1,1))+52*7,DATE(CR503,1,1)-WEEKDAY(DATE(CR503,1,1))+52*7),"")</f>
        <v/>
      </c>
      <c r="CQ503" s="3"/>
      <c r="CR503" s="3" t="str">
        <f>B108</f>
        <v/>
      </c>
    </row>
    <row r="504" spans="1:96" ht="21" customHeight="1" x14ac:dyDescent="0.25">
      <c r="A504" s="48"/>
      <c r="B504" s="49"/>
      <c r="C504" s="58"/>
      <c r="D504" s="54" t="str">
        <f>IFERROR(IF($Y$2="DAILY",IF(AND(MONTH(DATE(B500,2,29))=2,WEEKDAY(DATE(B500,1,1))=7),DATE(B500,12,24),""),""),"")</f>
        <v/>
      </c>
      <c r="E504" s="55" t="str">
        <f>IFERROR(IF($Y$2="DAILY",IF(AND(MONTH(DATE(B500,2,29))=2,WEEKDAY(DATE(B500,1,1))=7),DATE(B500,12,25),""),""),"")</f>
        <v/>
      </c>
      <c r="F504" s="55" t="str">
        <f>IFERROR(IF($Y$2="DAILY",IF(AND(MONTH(DATE(B500,2,29))=2,WEEKDAY(DATE(B500,1,1))=7),DATE(B500,12,26),""),""),"")</f>
        <v/>
      </c>
      <c r="G504" s="55" t="str">
        <f>IFERROR(IF($Y$2="DAILY",IF(AND(MONTH(DATE(B500,2,29))=2,WEEKDAY(DATE(B500,1,1))=7),DATE(B500,12,27),""),""),"")</f>
        <v/>
      </c>
      <c r="H504" s="55" t="str">
        <f>IFERROR(IF($Y$2="DAILY",IF(AND(MONTH(DATE(B500,2,29))=2,WEEKDAY(DATE(B500,1,1))=7),DATE(B500,12,28),""),""),"")</f>
        <v/>
      </c>
      <c r="I504" s="55" t="str">
        <f>IFERROR(IF($Y$2="DAILY",IF(AND(MONTH(DATE(B500,2,29))=2,WEEKDAY(DATE(B500,1,1))=7),DATE(B500,12,29),""),""),"")</f>
        <v/>
      </c>
      <c r="J504" s="55" t="str">
        <f>IFERROR(IF($Y$2="DAILY",IF(AND(MONTH(DATE(B500,2,29))=2,WEEKDAY(DATE(B500,1,1))=7),DATE(B500,12,30),""),""),"")</f>
        <v/>
      </c>
      <c r="K504" s="55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  <c r="BN504" s="62"/>
      <c r="BO504" s="62"/>
      <c r="BP504" s="62"/>
      <c r="BQ504" s="62"/>
      <c r="BR504" s="62"/>
      <c r="BS504" s="62"/>
      <c r="BT504" s="62"/>
      <c r="BU504" s="62"/>
      <c r="BV504" s="62"/>
      <c r="BW504" s="62"/>
      <c r="BX504" s="62"/>
      <c r="BY504" s="62"/>
      <c r="BZ504" s="62"/>
      <c r="CA504" s="62"/>
      <c r="CB504" s="62"/>
      <c r="CC504" s="62"/>
      <c r="CD504" s="62"/>
      <c r="CE504" s="62"/>
      <c r="CF504" s="62"/>
      <c r="CG504" s="62"/>
      <c r="CH504" s="62"/>
      <c r="CI504" s="62"/>
      <c r="CJ504" s="62"/>
      <c r="CK504" s="62"/>
      <c r="CL504" s="62"/>
      <c r="CM504" s="62"/>
      <c r="CN504" s="62"/>
      <c r="CO504" s="62"/>
      <c r="CP504" s="56"/>
      <c r="CQ504" s="3"/>
      <c r="CR504" s="3" t="str">
        <f>B108</f>
        <v/>
      </c>
    </row>
    <row r="505" spans="1:96" ht="21" customHeight="1" x14ac:dyDescent="0.25">
      <c r="A505" s="48" t="str">
        <f>IFERROR(IF($Y$2="DAILY","98-99",""),"")</f>
        <v>98-99</v>
      </c>
      <c r="B505" s="49" t="str">
        <f>IFERROR(IF($Y$2="DAILY",$B$10+99,""),"")</f>
        <v/>
      </c>
      <c r="C505" s="57">
        <f t="shared" ref="C505" si="1948">IF($Y$2="DAILY",1,"")</f>
        <v>1</v>
      </c>
      <c r="D505" s="54" t="str">
        <f>IFERROR(IF($Y$2="DAILY",DATE(B505,1,1)-WEEKDAY(DATE(B505,1,1),1)+1,""),"")</f>
        <v/>
      </c>
      <c r="E505" s="55" t="str">
        <f>IFERROR(IF($Y$2="DAILY",DATE(B505,1,1)-WEEKDAY(DATE(B505,1,1),1)+2,""),"")</f>
        <v/>
      </c>
      <c r="F505" s="55" t="str">
        <f>IFERROR(IF($Y$2="DAILY",DATE(B505,1,1)-WEEKDAY(DATE(B505,1,1),1)+3,""),"")</f>
        <v/>
      </c>
      <c r="G505" s="55" t="str">
        <f>IFERROR(IF($Y$2="DAILY",DATE(B505,1,1)-WEEKDAY(DATE(B505,1,1),1)+4,""),"")</f>
        <v/>
      </c>
      <c r="H505" s="55" t="str">
        <f>IFERROR(IF($Y$2="DAILY",DATE(B505,1,1)-WEEKDAY(DATE(B505,1,1),1)+5,""),"")</f>
        <v/>
      </c>
      <c r="I505" s="55" t="str">
        <f>IFERROR(IF($Y$2="DAILY",DATE(B505,1,1)-WEEKDAY(DATE(B505,1,1),1)+6,""),"")</f>
        <v/>
      </c>
      <c r="J505" s="55" t="str">
        <f>IFERROR(IF($Y$2="DAILY",DATE(B505,1,1)-WEEKDAY(DATE(B505,1,1),1)+7,""),"")</f>
        <v/>
      </c>
      <c r="K505" s="55" t="str">
        <f t="shared" ref="K505:BV505" si="1949">IFERROR(IF($Y$2="DAILY",J505+1,""),"")</f>
        <v/>
      </c>
      <c r="L505" s="55" t="str">
        <f t="shared" si="1949"/>
        <v/>
      </c>
      <c r="M505" s="55" t="str">
        <f t="shared" si="1949"/>
        <v/>
      </c>
      <c r="N505" s="55" t="str">
        <f t="shared" si="1949"/>
        <v/>
      </c>
      <c r="O505" s="55" t="str">
        <f t="shared" si="1949"/>
        <v/>
      </c>
      <c r="P505" s="55" t="str">
        <f t="shared" si="1949"/>
        <v/>
      </c>
      <c r="Q505" s="55" t="str">
        <f t="shared" si="1949"/>
        <v/>
      </c>
      <c r="R505" s="55" t="str">
        <f t="shared" si="1949"/>
        <v/>
      </c>
      <c r="S505" s="55" t="str">
        <f t="shared" si="1949"/>
        <v/>
      </c>
      <c r="T505" s="55" t="str">
        <f t="shared" si="1949"/>
        <v/>
      </c>
      <c r="U505" s="55" t="str">
        <f t="shared" si="1949"/>
        <v/>
      </c>
      <c r="V505" s="55" t="str">
        <f t="shared" si="1949"/>
        <v/>
      </c>
      <c r="W505" s="55" t="str">
        <f t="shared" si="1949"/>
        <v/>
      </c>
      <c r="X505" s="55" t="str">
        <f t="shared" si="1949"/>
        <v/>
      </c>
      <c r="Y505" s="55" t="str">
        <f t="shared" si="1949"/>
        <v/>
      </c>
      <c r="Z505" s="55" t="str">
        <f t="shared" si="1949"/>
        <v/>
      </c>
      <c r="AA505" s="55" t="str">
        <f t="shared" si="1949"/>
        <v/>
      </c>
      <c r="AB505" s="55" t="str">
        <f t="shared" si="1949"/>
        <v/>
      </c>
      <c r="AC505" s="55" t="str">
        <f t="shared" si="1949"/>
        <v/>
      </c>
      <c r="AD505" s="55" t="str">
        <f t="shared" si="1949"/>
        <v/>
      </c>
      <c r="AE505" s="55" t="str">
        <f t="shared" si="1949"/>
        <v/>
      </c>
      <c r="AF505" s="55" t="str">
        <f t="shared" si="1949"/>
        <v/>
      </c>
      <c r="AG505" s="55" t="str">
        <f t="shared" si="1949"/>
        <v/>
      </c>
      <c r="AH505" s="55" t="str">
        <f t="shared" si="1949"/>
        <v/>
      </c>
      <c r="AI505" s="55" t="str">
        <f t="shared" si="1949"/>
        <v/>
      </c>
      <c r="AJ505" s="55" t="str">
        <f t="shared" si="1949"/>
        <v/>
      </c>
      <c r="AK505" s="55" t="str">
        <f t="shared" si="1949"/>
        <v/>
      </c>
      <c r="AL505" s="55" t="str">
        <f t="shared" si="1949"/>
        <v/>
      </c>
      <c r="AM505" s="55" t="str">
        <f t="shared" si="1949"/>
        <v/>
      </c>
      <c r="AN505" s="55" t="str">
        <f t="shared" si="1949"/>
        <v/>
      </c>
      <c r="AO505" s="55" t="str">
        <f t="shared" si="1949"/>
        <v/>
      </c>
      <c r="AP505" s="55" t="str">
        <f t="shared" si="1949"/>
        <v/>
      </c>
      <c r="AQ505" s="55" t="str">
        <f t="shared" si="1949"/>
        <v/>
      </c>
      <c r="AR505" s="55" t="str">
        <f t="shared" si="1949"/>
        <v/>
      </c>
      <c r="AS505" s="55" t="str">
        <f t="shared" si="1949"/>
        <v/>
      </c>
      <c r="AT505" s="55" t="str">
        <f t="shared" si="1949"/>
        <v/>
      </c>
      <c r="AU505" s="55" t="str">
        <f t="shared" si="1949"/>
        <v/>
      </c>
      <c r="AV505" s="55" t="str">
        <f t="shared" si="1949"/>
        <v/>
      </c>
      <c r="AW505" s="55" t="str">
        <f t="shared" si="1949"/>
        <v/>
      </c>
      <c r="AX505" s="55" t="str">
        <f t="shared" si="1949"/>
        <v/>
      </c>
      <c r="AY505" s="55" t="str">
        <f t="shared" si="1949"/>
        <v/>
      </c>
      <c r="AZ505" s="55" t="str">
        <f t="shared" si="1949"/>
        <v/>
      </c>
      <c r="BA505" s="55" t="str">
        <f t="shared" si="1949"/>
        <v/>
      </c>
      <c r="BB505" s="55" t="str">
        <f t="shared" si="1949"/>
        <v/>
      </c>
      <c r="BC505" s="55" t="str">
        <f t="shared" si="1949"/>
        <v/>
      </c>
      <c r="BD505" s="55" t="str">
        <f t="shared" si="1949"/>
        <v/>
      </c>
      <c r="BE505" s="55" t="str">
        <f t="shared" si="1949"/>
        <v/>
      </c>
      <c r="BF505" s="55" t="str">
        <f t="shared" si="1949"/>
        <v/>
      </c>
      <c r="BG505" s="55" t="str">
        <f t="shared" si="1949"/>
        <v/>
      </c>
      <c r="BH505" s="55" t="str">
        <f t="shared" si="1949"/>
        <v/>
      </c>
      <c r="BI505" s="55" t="str">
        <f t="shared" si="1949"/>
        <v/>
      </c>
      <c r="BJ505" s="55" t="str">
        <f t="shared" si="1949"/>
        <v/>
      </c>
      <c r="BK505" s="55" t="str">
        <f t="shared" si="1949"/>
        <v/>
      </c>
      <c r="BL505" s="55" t="str">
        <f t="shared" si="1949"/>
        <v/>
      </c>
      <c r="BM505" s="55" t="str">
        <f t="shared" si="1949"/>
        <v/>
      </c>
      <c r="BN505" s="55" t="str">
        <f t="shared" si="1949"/>
        <v/>
      </c>
      <c r="BO505" s="55" t="str">
        <f t="shared" si="1949"/>
        <v/>
      </c>
      <c r="BP505" s="55" t="str">
        <f t="shared" si="1949"/>
        <v/>
      </c>
      <c r="BQ505" s="55" t="str">
        <f t="shared" si="1949"/>
        <v/>
      </c>
      <c r="BR505" s="55" t="str">
        <f t="shared" si="1949"/>
        <v/>
      </c>
      <c r="BS505" s="55" t="str">
        <f t="shared" si="1949"/>
        <v/>
      </c>
      <c r="BT505" s="55" t="str">
        <f t="shared" si="1949"/>
        <v/>
      </c>
      <c r="BU505" s="55" t="str">
        <f t="shared" si="1949"/>
        <v/>
      </c>
      <c r="BV505" s="55" t="str">
        <f t="shared" si="1949"/>
        <v/>
      </c>
      <c r="BW505" s="55" t="str">
        <f t="shared" ref="BW505:CO505" si="1950">IFERROR(IF($Y$2="DAILY",BV505+1,""),"")</f>
        <v/>
      </c>
      <c r="BX505" s="55" t="str">
        <f t="shared" si="1950"/>
        <v/>
      </c>
      <c r="BY505" s="55" t="str">
        <f t="shared" si="1950"/>
        <v/>
      </c>
      <c r="BZ505" s="55" t="str">
        <f t="shared" si="1950"/>
        <v/>
      </c>
      <c r="CA505" s="55" t="str">
        <f t="shared" si="1950"/>
        <v/>
      </c>
      <c r="CB505" s="55" t="str">
        <f t="shared" si="1950"/>
        <v/>
      </c>
      <c r="CC505" s="55" t="str">
        <f t="shared" si="1950"/>
        <v/>
      </c>
      <c r="CD505" s="55" t="str">
        <f t="shared" si="1950"/>
        <v/>
      </c>
      <c r="CE505" s="55" t="str">
        <f t="shared" si="1950"/>
        <v/>
      </c>
      <c r="CF505" s="55" t="str">
        <f t="shared" si="1950"/>
        <v/>
      </c>
      <c r="CG505" s="55" t="str">
        <f t="shared" si="1950"/>
        <v/>
      </c>
      <c r="CH505" s="55" t="str">
        <f t="shared" si="1950"/>
        <v/>
      </c>
      <c r="CI505" s="55" t="str">
        <f t="shared" si="1950"/>
        <v/>
      </c>
      <c r="CJ505" s="55" t="str">
        <f t="shared" si="1950"/>
        <v/>
      </c>
      <c r="CK505" s="55" t="str">
        <f t="shared" si="1950"/>
        <v/>
      </c>
      <c r="CL505" s="55" t="str">
        <f t="shared" si="1950"/>
        <v/>
      </c>
      <c r="CM505" s="55" t="str">
        <f t="shared" si="1950"/>
        <v/>
      </c>
      <c r="CN505" s="55" t="str">
        <f t="shared" si="1950"/>
        <v/>
      </c>
      <c r="CO505" s="55" t="str">
        <f t="shared" si="1950"/>
        <v/>
      </c>
      <c r="CP505" s="56" t="str">
        <f>IFERROR(IF($Y$2="DAILY",DATE(B505,1,1)-WEEKDAY(DATE(B505,1,1))+13*7,DATE(CR505,1,1)-WEEKDAY(DATE(CR505,1,1))+13*7),"")</f>
        <v/>
      </c>
      <c r="CQ505" s="3"/>
      <c r="CR505" s="3" t="str">
        <f>B109</f>
        <v/>
      </c>
    </row>
    <row r="506" spans="1:96" ht="21" customHeight="1" x14ac:dyDescent="0.25">
      <c r="A506" s="48"/>
      <c r="B506" s="61"/>
      <c r="C506" s="57">
        <f t="shared" ref="C506" si="1951">IF($Y$2="DAILY",2,"")</f>
        <v>2</v>
      </c>
      <c r="D506" s="54" t="str">
        <f t="shared" ref="D506:D508" si="1952">IFERROR(IF($Y$2="DAILY",CP505+1,""),"")</f>
        <v/>
      </c>
      <c r="E506" s="55" t="str">
        <f t="shared" ref="E506:BP506" si="1953">IFERROR(IF($Y$2="DAILY",D506+1,""),"")</f>
        <v/>
      </c>
      <c r="F506" s="55" t="str">
        <f t="shared" si="1953"/>
        <v/>
      </c>
      <c r="G506" s="55" t="str">
        <f t="shared" si="1953"/>
        <v/>
      </c>
      <c r="H506" s="55" t="str">
        <f t="shared" si="1953"/>
        <v/>
      </c>
      <c r="I506" s="55" t="str">
        <f t="shared" si="1953"/>
        <v/>
      </c>
      <c r="J506" s="55" t="str">
        <f t="shared" si="1953"/>
        <v/>
      </c>
      <c r="K506" s="55" t="str">
        <f t="shared" si="1953"/>
        <v/>
      </c>
      <c r="L506" s="55" t="str">
        <f t="shared" si="1953"/>
        <v/>
      </c>
      <c r="M506" s="55" t="str">
        <f t="shared" si="1953"/>
        <v/>
      </c>
      <c r="N506" s="55" t="str">
        <f t="shared" si="1953"/>
        <v/>
      </c>
      <c r="O506" s="55" t="str">
        <f t="shared" si="1953"/>
        <v/>
      </c>
      <c r="P506" s="55" t="str">
        <f t="shared" si="1953"/>
        <v/>
      </c>
      <c r="Q506" s="55" t="str">
        <f t="shared" si="1953"/>
        <v/>
      </c>
      <c r="R506" s="55" t="str">
        <f t="shared" si="1953"/>
        <v/>
      </c>
      <c r="S506" s="55" t="str">
        <f t="shared" si="1953"/>
        <v/>
      </c>
      <c r="T506" s="55" t="str">
        <f t="shared" si="1953"/>
        <v/>
      </c>
      <c r="U506" s="55" t="str">
        <f t="shared" si="1953"/>
        <v/>
      </c>
      <c r="V506" s="55" t="str">
        <f t="shared" si="1953"/>
        <v/>
      </c>
      <c r="W506" s="55" t="str">
        <f t="shared" si="1953"/>
        <v/>
      </c>
      <c r="X506" s="55" t="str">
        <f t="shared" si="1953"/>
        <v/>
      </c>
      <c r="Y506" s="55" t="str">
        <f t="shared" si="1953"/>
        <v/>
      </c>
      <c r="Z506" s="55" t="str">
        <f t="shared" si="1953"/>
        <v/>
      </c>
      <c r="AA506" s="55" t="str">
        <f t="shared" si="1953"/>
        <v/>
      </c>
      <c r="AB506" s="55" t="str">
        <f t="shared" si="1953"/>
        <v/>
      </c>
      <c r="AC506" s="55" t="str">
        <f t="shared" si="1953"/>
        <v/>
      </c>
      <c r="AD506" s="55" t="str">
        <f t="shared" si="1953"/>
        <v/>
      </c>
      <c r="AE506" s="55" t="str">
        <f t="shared" si="1953"/>
        <v/>
      </c>
      <c r="AF506" s="55" t="str">
        <f t="shared" si="1953"/>
        <v/>
      </c>
      <c r="AG506" s="55" t="str">
        <f t="shared" si="1953"/>
        <v/>
      </c>
      <c r="AH506" s="55" t="str">
        <f t="shared" si="1953"/>
        <v/>
      </c>
      <c r="AI506" s="55" t="str">
        <f t="shared" si="1953"/>
        <v/>
      </c>
      <c r="AJ506" s="55" t="str">
        <f t="shared" si="1953"/>
        <v/>
      </c>
      <c r="AK506" s="55" t="str">
        <f t="shared" si="1953"/>
        <v/>
      </c>
      <c r="AL506" s="55" t="str">
        <f t="shared" si="1953"/>
        <v/>
      </c>
      <c r="AM506" s="55" t="str">
        <f t="shared" si="1953"/>
        <v/>
      </c>
      <c r="AN506" s="55" t="str">
        <f t="shared" si="1953"/>
        <v/>
      </c>
      <c r="AO506" s="55" t="str">
        <f t="shared" si="1953"/>
        <v/>
      </c>
      <c r="AP506" s="55" t="str">
        <f t="shared" si="1953"/>
        <v/>
      </c>
      <c r="AQ506" s="55" t="str">
        <f t="shared" si="1953"/>
        <v/>
      </c>
      <c r="AR506" s="55" t="str">
        <f t="shared" si="1953"/>
        <v/>
      </c>
      <c r="AS506" s="55" t="str">
        <f t="shared" si="1953"/>
        <v/>
      </c>
      <c r="AT506" s="55" t="str">
        <f t="shared" si="1953"/>
        <v/>
      </c>
      <c r="AU506" s="55" t="str">
        <f t="shared" si="1953"/>
        <v/>
      </c>
      <c r="AV506" s="55" t="str">
        <f t="shared" si="1953"/>
        <v/>
      </c>
      <c r="AW506" s="55" t="str">
        <f t="shared" si="1953"/>
        <v/>
      </c>
      <c r="AX506" s="55" t="str">
        <f t="shared" si="1953"/>
        <v/>
      </c>
      <c r="AY506" s="55" t="str">
        <f t="shared" si="1953"/>
        <v/>
      </c>
      <c r="AZ506" s="55" t="str">
        <f t="shared" si="1953"/>
        <v/>
      </c>
      <c r="BA506" s="55" t="str">
        <f t="shared" si="1953"/>
        <v/>
      </c>
      <c r="BB506" s="55" t="str">
        <f t="shared" si="1953"/>
        <v/>
      </c>
      <c r="BC506" s="55" t="str">
        <f t="shared" si="1953"/>
        <v/>
      </c>
      <c r="BD506" s="55" t="str">
        <f t="shared" si="1953"/>
        <v/>
      </c>
      <c r="BE506" s="55" t="str">
        <f t="shared" si="1953"/>
        <v/>
      </c>
      <c r="BF506" s="55" t="str">
        <f t="shared" si="1953"/>
        <v/>
      </c>
      <c r="BG506" s="55" t="str">
        <f t="shared" si="1953"/>
        <v/>
      </c>
      <c r="BH506" s="55" t="str">
        <f t="shared" si="1953"/>
        <v/>
      </c>
      <c r="BI506" s="55" t="str">
        <f t="shared" si="1953"/>
        <v/>
      </c>
      <c r="BJ506" s="55" t="str">
        <f t="shared" si="1953"/>
        <v/>
      </c>
      <c r="BK506" s="55" t="str">
        <f t="shared" si="1953"/>
        <v/>
      </c>
      <c r="BL506" s="55" t="str">
        <f t="shared" si="1953"/>
        <v/>
      </c>
      <c r="BM506" s="55" t="str">
        <f t="shared" si="1953"/>
        <v/>
      </c>
      <c r="BN506" s="55" t="str">
        <f t="shared" si="1953"/>
        <v/>
      </c>
      <c r="BO506" s="55" t="str">
        <f t="shared" si="1953"/>
        <v/>
      </c>
      <c r="BP506" s="55" t="str">
        <f t="shared" si="1953"/>
        <v/>
      </c>
      <c r="BQ506" s="55" t="str">
        <f t="shared" ref="BQ506:CO506" si="1954">IFERROR(IF($Y$2="DAILY",BP506+1,""),"")</f>
        <v/>
      </c>
      <c r="BR506" s="55" t="str">
        <f t="shared" si="1954"/>
        <v/>
      </c>
      <c r="BS506" s="55" t="str">
        <f t="shared" si="1954"/>
        <v/>
      </c>
      <c r="BT506" s="55" t="str">
        <f t="shared" si="1954"/>
        <v/>
      </c>
      <c r="BU506" s="55" t="str">
        <f t="shared" si="1954"/>
        <v/>
      </c>
      <c r="BV506" s="55" t="str">
        <f t="shared" si="1954"/>
        <v/>
      </c>
      <c r="BW506" s="55" t="str">
        <f t="shared" si="1954"/>
        <v/>
      </c>
      <c r="BX506" s="55" t="str">
        <f t="shared" si="1954"/>
        <v/>
      </c>
      <c r="BY506" s="55" t="str">
        <f t="shared" si="1954"/>
        <v/>
      </c>
      <c r="BZ506" s="55" t="str">
        <f t="shared" si="1954"/>
        <v/>
      </c>
      <c r="CA506" s="55" t="str">
        <f t="shared" si="1954"/>
        <v/>
      </c>
      <c r="CB506" s="55" t="str">
        <f t="shared" si="1954"/>
        <v/>
      </c>
      <c r="CC506" s="55" t="str">
        <f t="shared" si="1954"/>
        <v/>
      </c>
      <c r="CD506" s="55" t="str">
        <f t="shared" si="1954"/>
        <v/>
      </c>
      <c r="CE506" s="55" t="str">
        <f t="shared" si="1954"/>
        <v/>
      </c>
      <c r="CF506" s="55" t="str">
        <f t="shared" si="1954"/>
        <v/>
      </c>
      <c r="CG506" s="55" t="str">
        <f t="shared" si="1954"/>
        <v/>
      </c>
      <c r="CH506" s="55" t="str">
        <f t="shared" si="1954"/>
        <v/>
      </c>
      <c r="CI506" s="55" t="str">
        <f t="shared" si="1954"/>
        <v/>
      </c>
      <c r="CJ506" s="55" t="str">
        <f t="shared" si="1954"/>
        <v/>
      </c>
      <c r="CK506" s="55" t="str">
        <f t="shared" si="1954"/>
        <v/>
      </c>
      <c r="CL506" s="55" t="str">
        <f t="shared" si="1954"/>
        <v/>
      </c>
      <c r="CM506" s="55" t="str">
        <f t="shared" si="1954"/>
        <v/>
      </c>
      <c r="CN506" s="55" t="str">
        <f t="shared" si="1954"/>
        <v/>
      </c>
      <c r="CO506" s="55" t="str">
        <f t="shared" si="1954"/>
        <v/>
      </c>
      <c r="CP506" s="56" t="str">
        <f>IFERROR(IF($Y$2="DAILY",DATE(B505,1,1)-WEEKDAY(DATE(B505,1,1))+26*7,DATE(CR506,1,1)-WEEKDAY(DATE(CR506,1,1))+26*7),"")</f>
        <v/>
      </c>
      <c r="CQ506" s="3"/>
      <c r="CR506" s="3" t="str">
        <f>B109</f>
        <v/>
      </c>
    </row>
    <row r="507" spans="1:96" ht="21" customHeight="1" x14ac:dyDescent="0.25">
      <c r="A507" s="48"/>
      <c r="B507" s="49"/>
      <c r="C507" s="57">
        <f t="shared" ref="C507" si="1955">IF($Y$2="DAILY",3,"")</f>
        <v>3</v>
      </c>
      <c r="D507" s="54" t="str">
        <f t="shared" si="1952"/>
        <v/>
      </c>
      <c r="E507" s="55" t="str">
        <f t="shared" ref="E507:BP507" si="1956">IFERROR(IF($Y$2="DAILY",D507+1,""),"")</f>
        <v/>
      </c>
      <c r="F507" s="55" t="str">
        <f t="shared" si="1956"/>
        <v/>
      </c>
      <c r="G507" s="55" t="str">
        <f t="shared" si="1956"/>
        <v/>
      </c>
      <c r="H507" s="55" t="str">
        <f t="shared" si="1956"/>
        <v/>
      </c>
      <c r="I507" s="55" t="str">
        <f t="shared" si="1956"/>
        <v/>
      </c>
      <c r="J507" s="55" t="str">
        <f t="shared" si="1956"/>
        <v/>
      </c>
      <c r="K507" s="55" t="str">
        <f t="shared" si="1956"/>
        <v/>
      </c>
      <c r="L507" s="55" t="str">
        <f t="shared" si="1956"/>
        <v/>
      </c>
      <c r="M507" s="55" t="str">
        <f t="shared" si="1956"/>
        <v/>
      </c>
      <c r="N507" s="55" t="str">
        <f t="shared" si="1956"/>
        <v/>
      </c>
      <c r="O507" s="55" t="str">
        <f t="shared" si="1956"/>
        <v/>
      </c>
      <c r="P507" s="55" t="str">
        <f t="shared" si="1956"/>
        <v/>
      </c>
      <c r="Q507" s="55" t="str">
        <f t="shared" si="1956"/>
        <v/>
      </c>
      <c r="R507" s="55" t="str">
        <f t="shared" si="1956"/>
        <v/>
      </c>
      <c r="S507" s="55" t="str">
        <f t="shared" si="1956"/>
        <v/>
      </c>
      <c r="T507" s="55" t="str">
        <f t="shared" si="1956"/>
        <v/>
      </c>
      <c r="U507" s="55" t="str">
        <f t="shared" si="1956"/>
        <v/>
      </c>
      <c r="V507" s="55" t="str">
        <f t="shared" si="1956"/>
        <v/>
      </c>
      <c r="W507" s="55" t="str">
        <f t="shared" si="1956"/>
        <v/>
      </c>
      <c r="X507" s="55" t="str">
        <f t="shared" si="1956"/>
        <v/>
      </c>
      <c r="Y507" s="55" t="str">
        <f t="shared" si="1956"/>
        <v/>
      </c>
      <c r="Z507" s="55" t="str">
        <f t="shared" si="1956"/>
        <v/>
      </c>
      <c r="AA507" s="55" t="str">
        <f t="shared" si="1956"/>
        <v/>
      </c>
      <c r="AB507" s="55" t="str">
        <f t="shared" si="1956"/>
        <v/>
      </c>
      <c r="AC507" s="55" t="str">
        <f t="shared" si="1956"/>
        <v/>
      </c>
      <c r="AD507" s="55" t="str">
        <f t="shared" si="1956"/>
        <v/>
      </c>
      <c r="AE507" s="55" t="str">
        <f t="shared" si="1956"/>
        <v/>
      </c>
      <c r="AF507" s="55" t="str">
        <f t="shared" si="1956"/>
        <v/>
      </c>
      <c r="AG507" s="55" t="str">
        <f t="shared" si="1956"/>
        <v/>
      </c>
      <c r="AH507" s="55" t="str">
        <f t="shared" si="1956"/>
        <v/>
      </c>
      <c r="AI507" s="55" t="str">
        <f t="shared" si="1956"/>
        <v/>
      </c>
      <c r="AJ507" s="55" t="str">
        <f t="shared" si="1956"/>
        <v/>
      </c>
      <c r="AK507" s="55" t="str">
        <f t="shared" si="1956"/>
        <v/>
      </c>
      <c r="AL507" s="55" t="str">
        <f t="shared" si="1956"/>
        <v/>
      </c>
      <c r="AM507" s="55" t="str">
        <f t="shared" si="1956"/>
        <v/>
      </c>
      <c r="AN507" s="55" t="str">
        <f t="shared" si="1956"/>
        <v/>
      </c>
      <c r="AO507" s="55" t="str">
        <f t="shared" si="1956"/>
        <v/>
      </c>
      <c r="AP507" s="55" t="str">
        <f t="shared" si="1956"/>
        <v/>
      </c>
      <c r="AQ507" s="55" t="str">
        <f t="shared" si="1956"/>
        <v/>
      </c>
      <c r="AR507" s="55" t="str">
        <f t="shared" si="1956"/>
        <v/>
      </c>
      <c r="AS507" s="55" t="str">
        <f t="shared" si="1956"/>
        <v/>
      </c>
      <c r="AT507" s="55" t="str">
        <f t="shared" si="1956"/>
        <v/>
      </c>
      <c r="AU507" s="55" t="str">
        <f t="shared" si="1956"/>
        <v/>
      </c>
      <c r="AV507" s="55" t="str">
        <f t="shared" si="1956"/>
        <v/>
      </c>
      <c r="AW507" s="55" t="str">
        <f t="shared" si="1956"/>
        <v/>
      </c>
      <c r="AX507" s="55" t="str">
        <f t="shared" si="1956"/>
        <v/>
      </c>
      <c r="AY507" s="55" t="str">
        <f t="shared" si="1956"/>
        <v/>
      </c>
      <c r="AZ507" s="55" t="str">
        <f t="shared" si="1956"/>
        <v/>
      </c>
      <c r="BA507" s="55" t="str">
        <f t="shared" si="1956"/>
        <v/>
      </c>
      <c r="BB507" s="55" t="str">
        <f t="shared" si="1956"/>
        <v/>
      </c>
      <c r="BC507" s="55" t="str">
        <f t="shared" si="1956"/>
        <v/>
      </c>
      <c r="BD507" s="55" t="str">
        <f t="shared" si="1956"/>
        <v/>
      </c>
      <c r="BE507" s="55" t="str">
        <f t="shared" si="1956"/>
        <v/>
      </c>
      <c r="BF507" s="55" t="str">
        <f t="shared" si="1956"/>
        <v/>
      </c>
      <c r="BG507" s="55" t="str">
        <f t="shared" si="1956"/>
        <v/>
      </c>
      <c r="BH507" s="55" t="str">
        <f t="shared" si="1956"/>
        <v/>
      </c>
      <c r="BI507" s="55" t="str">
        <f t="shared" si="1956"/>
        <v/>
      </c>
      <c r="BJ507" s="55" t="str">
        <f t="shared" si="1956"/>
        <v/>
      </c>
      <c r="BK507" s="55" t="str">
        <f t="shared" si="1956"/>
        <v/>
      </c>
      <c r="BL507" s="55" t="str">
        <f t="shared" si="1956"/>
        <v/>
      </c>
      <c r="BM507" s="55" t="str">
        <f t="shared" si="1956"/>
        <v/>
      </c>
      <c r="BN507" s="55" t="str">
        <f t="shared" si="1956"/>
        <v/>
      </c>
      <c r="BO507" s="55" t="str">
        <f t="shared" si="1956"/>
        <v/>
      </c>
      <c r="BP507" s="55" t="str">
        <f t="shared" si="1956"/>
        <v/>
      </c>
      <c r="BQ507" s="55" t="str">
        <f t="shared" ref="BQ507:CO507" si="1957">IFERROR(IF($Y$2="DAILY",BP507+1,""),"")</f>
        <v/>
      </c>
      <c r="BR507" s="55" t="str">
        <f t="shared" si="1957"/>
        <v/>
      </c>
      <c r="BS507" s="55" t="str">
        <f t="shared" si="1957"/>
        <v/>
      </c>
      <c r="BT507" s="55" t="str">
        <f t="shared" si="1957"/>
        <v/>
      </c>
      <c r="BU507" s="55" t="str">
        <f t="shared" si="1957"/>
        <v/>
      </c>
      <c r="BV507" s="55" t="str">
        <f t="shared" si="1957"/>
        <v/>
      </c>
      <c r="BW507" s="55" t="str">
        <f t="shared" si="1957"/>
        <v/>
      </c>
      <c r="BX507" s="55" t="str">
        <f t="shared" si="1957"/>
        <v/>
      </c>
      <c r="BY507" s="55" t="str">
        <f t="shared" si="1957"/>
        <v/>
      </c>
      <c r="BZ507" s="55" t="str">
        <f t="shared" si="1957"/>
        <v/>
      </c>
      <c r="CA507" s="55" t="str">
        <f t="shared" si="1957"/>
        <v/>
      </c>
      <c r="CB507" s="55" t="str">
        <f t="shared" si="1957"/>
        <v/>
      </c>
      <c r="CC507" s="55" t="str">
        <f t="shared" si="1957"/>
        <v/>
      </c>
      <c r="CD507" s="55" t="str">
        <f t="shared" si="1957"/>
        <v/>
      </c>
      <c r="CE507" s="55" t="str">
        <f t="shared" si="1957"/>
        <v/>
      </c>
      <c r="CF507" s="55" t="str">
        <f t="shared" si="1957"/>
        <v/>
      </c>
      <c r="CG507" s="55" t="str">
        <f t="shared" si="1957"/>
        <v/>
      </c>
      <c r="CH507" s="55" t="str">
        <f t="shared" si="1957"/>
        <v/>
      </c>
      <c r="CI507" s="55" t="str">
        <f t="shared" si="1957"/>
        <v/>
      </c>
      <c r="CJ507" s="55" t="str">
        <f t="shared" si="1957"/>
        <v/>
      </c>
      <c r="CK507" s="55" t="str">
        <f t="shared" si="1957"/>
        <v/>
      </c>
      <c r="CL507" s="55" t="str">
        <f t="shared" si="1957"/>
        <v/>
      </c>
      <c r="CM507" s="55" t="str">
        <f t="shared" si="1957"/>
        <v/>
      </c>
      <c r="CN507" s="55" t="str">
        <f t="shared" si="1957"/>
        <v/>
      </c>
      <c r="CO507" s="55" t="str">
        <f t="shared" si="1957"/>
        <v/>
      </c>
      <c r="CP507" s="56" t="str">
        <f>IFERROR(IF($Y$2="DAILY",DATE(B505,1,1)-WEEKDAY(DATE(B505,1,1))+39*7,DATE(CR507,1,1)-WEEKDAY(DATE(CR507,1,1))+39*7),"")</f>
        <v/>
      </c>
      <c r="CQ507" s="3"/>
      <c r="CR507" s="3" t="str">
        <f>B109</f>
        <v/>
      </c>
    </row>
    <row r="508" spans="1:96" ht="21" customHeight="1" x14ac:dyDescent="0.25">
      <c r="A508" s="48"/>
      <c r="B508" s="49"/>
      <c r="C508" s="57">
        <f t="shared" ref="C508" si="1958">IF($Y$2="DAILY",4,"")</f>
        <v>4</v>
      </c>
      <c r="D508" s="54" t="str">
        <f t="shared" si="1952"/>
        <v/>
      </c>
      <c r="E508" s="55" t="str">
        <f t="shared" ref="E508:BP508" si="1959">IFERROR(IF($Y$2="DAILY",D508+1,""),"")</f>
        <v/>
      </c>
      <c r="F508" s="55" t="str">
        <f t="shared" si="1959"/>
        <v/>
      </c>
      <c r="G508" s="55" t="str">
        <f t="shared" si="1959"/>
        <v/>
      </c>
      <c r="H508" s="55" t="str">
        <f t="shared" si="1959"/>
        <v/>
      </c>
      <c r="I508" s="55" t="str">
        <f t="shared" si="1959"/>
        <v/>
      </c>
      <c r="J508" s="55" t="str">
        <f t="shared" si="1959"/>
        <v/>
      </c>
      <c r="K508" s="55" t="str">
        <f t="shared" si="1959"/>
        <v/>
      </c>
      <c r="L508" s="55" t="str">
        <f t="shared" si="1959"/>
        <v/>
      </c>
      <c r="M508" s="55" t="str">
        <f t="shared" si="1959"/>
        <v/>
      </c>
      <c r="N508" s="55" t="str">
        <f t="shared" si="1959"/>
        <v/>
      </c>
      <c r="O508" s="55" t="str">
        <f t="shared" si="1959"/>
        <v/>
      </c>
      <c r="P508" s="55" t="str">
        <f t="shared" si="1959"/>
        <v/>
      </c>
      <c r="Q508" s="55" t="str">
        <f t="shared" si="1959"/>
        <v/>
      </c>
      <c r="R508" s="55" t="str">
        <f t="shared" si="1959"/>
        <v/>
      </c>
      <c r="S508" s="55" t="str">
        <f t="shared" si="1959"/>
        <v/>
      </c>
      <c r="T508" s="55" t="str">
        <f t="shared" si="1959"/>
        <v/>
      </c>
      <c r="U508" s="55" t="str">
        <f t="shared" si="1959"/>
        <v/>
      </c>
      <c r="V508" s="55" t="str">
        <f t="shared" si="1959"/>
        <v/>
      </c>
      <c r="W508" s="55" t="str">
        <f t="shared" si="1959"/>
        <v/>
      </c>
      <c r="X508" s="55" t="str">
        <f t="shared" si="1959"/>
        <v/>
      </c>
      <c r="Y508" s="55" t="str">
        <f t="shared" si="1959"/>
        <v/>
      </c>
      <c r="Z508" s="55" t="str">
        <f t="shared" si="1959"/>
        <v/>
      </c>
      <c r="AA508" s="55" t="str">
        <f t="shared" si="1959"/>
        <v/>
      </c>
      <c r="AB508" s="55" t="str">
        <f t="shared" si="1959"/>
        <v/>
      </c>
      <c r="AC508" s="55" t="str">
        <f t="shared" si="1959"/>
        <v/>
      </c>
      <c r="AD508" s="55" t="str">
        <f t="shared" si="1959"/>
        <v/>
      </c>
      <c r="AE508" s="55" t="str">
        <f t="shared" si="1959"/>
        <v/>
      </c>
      <c r="AF508" s="55" t="str">
        <f t="shared" si="1959"/>
        <v/>
      </c>
      <c r="AG508" s="55" t="str">
        <f t="shared" si="1959"/>
        <v/>
      </c>
      <c r="AH508" s="55" t="str">
        <f t="shared" si="1959"/>
        <v/>
      </c>
      <c r="AI508" s="55" t="str">
        <f t="shared" si="1959"/>
        <v/>
      </c>
      <c r="AJ508" s="55" t="str">
        <f t="shared" si="1959"/>
        <v/>
      </c>
      <c r="AK508" s="55" t="str">
        <f t="shared" si="1959"/>
        <v/>
      </c>
      <c r="AL508" s="55" t="str">
        <f t="shared" si="1959"/>
        <v/>
      </c>
      <c r="AM508" s="55" t="str">
        <f t="shared" si="1959"/>
        <v/>
      </c>
      <c r="AN508" s="55" t="str">
        <f t="shared" si="1959"/>
        <v/>
      </c>
      <c r="AO508" s="55" t="str">
        <f t="shared" si="1959"/>
        <v/>
      </c>
      <c r="AP508" s="55" t="str">
        <f t="shared" si="1959"/>
        <v/>
      </c>
      <c r="AQ508" s="55" t="str">
        <f t="shared" si="1959"/>
        <v/>
      </c>
      <c r="AR508" s="55" t="str">
        <f t="shared" si="1959"/>
        <v/>
      </c>
      <c r="AS508" s="55" t="str">
        <f t="shared" si="1959"/>
        <v/>
      </c>
      <c r="AT508" s="55" t="str">
        <f t="shared" si="1959"/>
        <v/>
      </c>
      <c r="AU508" s="55" t="str">
        <f t="shared" si="1959"/>
        <v/>
      </c>
      <c r="AV508" s="55" t="str">
        <f t="shared" si="1959"/>
        <v/>
      </c>
      <c r="AW508" s="55" t="str">
        <f t="shared" si="1959"/>
        <v/>
      </c>
      <c r="AX508" s="55" t="str">
        <f t="shared" si="1959"/>
        <v/>
      </c>
      <c r="AY508" s="55" t="str">
        <f t="shared" si="1959"/>
        <v/>
      </c>
      <c r="AZ508" s="55" t="str">
        <f t="shared" si="1959"/>
        <v/>
      </c>
      <c r="BA508" s="55" t="str">
        <f t="shared" si="1959"/>
        <v/>
      </c>
      <c r="BB508" s="55" t="str">
        <f t="shared" si="1959"/>
        <v/>
      </c>
      <c r="BC508" s="55" t="str">
        <f t="shared" si="1959"/>
        <v/>
      </c>
      <c r="BD508" s="55" t="str">
        <f t="shared" si="1959"/>
        <v/>
      </c>
      <c r="BE508" s="55" t="str">
        <f t="shared" si="1959"/>
        <v/>
      </c>
      <c r="BF508" s="55" t="str">
        <f t="shared" si="1959"/>
        <v/>
      </c>
      <c r="BG508" s="55" t="str">
        <f t="shared" si="1959"/>
        <v/>
      </c>
      <c r="BH508" s="55" t="str">
        <f t="shared" si="1959"/>
        <v/>
      </c>
      <c r="BI508" s="55" t="str">
        <f t="shared" si="1959"/>
        <v/>
      </c>
      <c r="BJ508" s="55" t="str">
        <f t="shared" si="1959"/>
        <v/>
      </c>
      <c r="BK508" s="55" t="str">
        <f t="shared" si="1959"/>
        <v/>
      </c>
      <c r="BL508" s="55" t="str">
        <f t="shared" si="1959"/>
        <v/>
      </c>
      <c r="BM508" s="55" t="str">
        <f t="shared" si="1959"/>
        <v/>
      </c>
      <c r="BN508" s="55" t="str">
        <f t="shared" si="1959"/>
        <v/>
      </c>
      <c r="BO508" s="55" t="str">
        <f t="shared" si="1959"/>
        <v/>
      </c>
      <c r="BP508" s="55" t="str">
        <f t="shared" si="1959"/>
        <v/>
      </c>
      <c r="BQ508" s="55" t="str">
        <f t="shared" ref="BQ508:CO508" si="1960">IFERROR(IF($Y$2="DAILY",BP508+1,""),"")</f>
        <v/>
      </c>
      <c r="BR508" s="55" t="str">
        <f t="shared" si="1960"/>
        <v/>
      </c>
      <c r="BS508" s="55" t="str">
        <f t="shared" si="1960"/>
        <v/>
      </c>
      <c r="BT508" s="55" t="str">
        <f t="shared" si="1960"/>
        <v/>
      </c>
      <c r="BU508" s="55" t="str">
        <f t="shared" si="1960"/>
        <v/>
      </c>
      <c r="BV508" s="55" t="str">
        <f t="shared" si="1960"/>
        <v/>
      </c>
      <c r="BW508" s="55" t="str">
        <f t="shared" si="1960"/>
        <v/>
      </c>
      <c r="BX508" s="55" t="str">
        <f t="shared" si="1960"/>
        <v/>
      </c>
      <c r="BY508" s="55" t="str">
        <f t="shared" si="1960"/>
        <v/>
      </c>
      <c r="BZ508" s="55" t="str">
        <f t="shared" si="1960"/>
        <v/>
      </c>
      <c r="CA508" s="55" t="str">
        <f t="shared" si="1960"/>
        <v/>
      </c>
      <c r="CB508" s="55" t="str">
        <f t="shared" si="1960"/>
        <v/>
      </c>
      <c r="CC508" s="55" t="str">
        <f t="shared" si="1960"/>
        <v/>
      </c>
      <c r="CD508" s="55" t="str">
        <f t="shared" si="1960"/>
        <v/>
      </c>
      <c r="CE508" s="55" t="str">
        <f t="shared" si="1960"/>
        <v/>
      </c>
      <c r="CF508" s="55" t="str">
        <f t="shared" si="1960"/>
        <v/>
      </c>
      <c r="CG508" s="55" t="str">
        <f t="shared" si="1960"/>
        <v/>
      </c>
      <c r="CH508" s="55" t="str">
        <f t="shared" si="1960"/>
        <v/>
      </c>
      <c r="CI508" s="55" t="str">
        <f t="shared" si="1960"/>
        <v/>
      </c>
      <c r="CJ508" s="55" t="str">
        <f t="shared" si="1960"/>
        <v/>
      </c>
      <c r="CK508" s="55" t="str">
        <f t="shared" si="1960"/>
        <v/>
      </c>
      <c r="CL508" s="55" t="str">
        <f t="shared" si="1960"/>
        <v/>
      </c>
      <c r="CM508" s="55" t="str">
        <f t="shared" si="1960"/>
        <v/>
      </c>
      <c r="CN508" s="55" t="str">
        <f t="shared" si="1960"/>
        <v/>
      </c>
      <c r="CO508" s="55" t="str">
        <f t="shared" si="1960"/>
        <v/>
      </c>
      <c r="CP508" s="56" t="str">
        <f>IFERROR(IF($Y$2="DAILY",DATE(B505,1,1)-WEEKDAY(DATE(B505,1,1))+52*7,DATE(CR508,1,1)-WEEKDAY(DATE(CR508,1,1))+52*7),"")</f>
        <v/>
      </c>
      <c r="CQ508" s="3"/>
      <c r="CR508" s="3" t="str">
        <f>B109</f>
        <v/>
      </c>
    </row>
    <row r="509" spans="1:96" ht="21" customHeight="1" x14ac:dyDescent="0.25">
      <c r="A509" s="48"/>
      <c r="B509" s="49"/>
      <c r="C509" s="58"/>
      <c r="D509" s="54" t="str">
        <f>IFERROR(IF($Y$2="DAILY",IF(AND(MONTH(DATE(B505,2,29))=2,WEEKDAY(DATE(B505,1,1))=7),DATE(B505,12,24),""),""),"")</f>
        <v/>
      </c>
      <c r="E509" s="55" t="str">
        <f>IFERROR(IF($Y$2="DAILY",IF(AND(MONTH(DATE(B505,2,29))=2,WEEKDAY(DATE(B505,1,1))=7),DATE(B505,12,25),""),""),"")</f>
        <v/>
      </c>
      <c r="F509" s="55" t="str">
        <f>IFERROR(IF($Y$2="DAILY",IF(AND(MONTH(DATE(B505,2,29))=2,WEEKDAY(DATE(B505,1,1))=7),DATE(B505,12,26),""),""),"")</f>
        <v/>
      </c>
      <c r="G509" s="55" t="str">
        <f>IFERROR(IF($Y$2="DAILY",IF(AND(MONTH(DATE(B505,2,29))=2,WEEKDAY(DATE(B505,1,1))=7),DATE(B505,12,27),""),""),"")</f>
        <v/>
      </c>
      <c r="H509" s="55" t="str">
        <f>IFERROR(IF($Y$2="DAILY",IF(AND(MONTH(DATE(B505,2,29))=2,WEEKDAY(DATE(B505,1,1))=7),DATE(B505,12,28),""),""),"")</f>
        <v/>
      </c>
      <c r="I509" s="55" t="str">
        <f>IFERROR(IF($Y$2="DAILY",IF(AND(MONTH(DATE(B505,2,29))=2,WEEKDAY(DATE(B505,1,1))=7),DATE(B505,12,29),""),""),"")</f>
        <v/>
      </c>
      <c r="J509" s="55" t="str">
        <f>IFERROR(IF($Y$2="DAILY",IF(AND(MONTH(DATE(B505,2,29))=2,WEEKDAY(DATE(B505,1,1))=7),DATE(B505,12,30),""),""),"")</f>
        <v/>
      </c>
      <c r="K509" s="55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  <c r="BN509" s="62"/>
      <c r="BO509" s="62"/>
      <c r="BP509" s="62"/>
      <c r="BQ509" s="62"/>
      <c r="BR509" s="62"/>
      <c r="BS509" s="62"/>
      <c r="BT509" s="62"/>
      <c r="BU509" s="62"/>
      <c r="BV509" s="62"/>
      <c r="BW509" s="62"/>
      <c r="BX509" s="62"/>
      <c r="BY509" s="62"/>
      <c r="BZ509" s="62"/>
      <c r="CA509" s="62"/>
      <c r="CB509" s="62"/>
      <c r="CC509" s="62"/>
      <c r="CD509" s="62"/>
      <c r="CE509" s="62"/>
      <c r="CF509" s="62"/>
      <c r="CG509" s="62"/>
      <c r="CH509" s="62"/>
      <c r="CI509" s="62"/>
      <c r="CJ509" s="62"/>
      <c r="CK509" s="62"/>
      <c r="CL509" s="62"/>
      <c r="CM509" s="62"/>
      <c r="CN509" s="62"/>
      <c r="CO509" s="62"/>
      <c r="CP509" s="56"/>
      <c r="CQ509" s="3"/>
      <c r="CR509" s="3" t="str">
        <f>B109</f>
        <v/>
      </c>
    </row>
    <row r="510" spans="1:96" ht="21" customHeight="1" x14ac:dyDescent="0.25">
      <c r="A510" s="48" t="str">
        <f>IFERROR(IF($Y$2="DAILY","99-100",""),"")</f>
        <v>99-100</v>
      </c>
      <c r="B510" s="49" t="str">
        <f>IFERROR(IF($Y$2="DAILY",$B$10+100,""),"")</f>
        <v/>
      </c>
      <c r="C510" s="57">
        <f t="shared" ref="C510" si="1961">IF($Y$2="DAILY",1,"")</f>
        <v>1</v>
      </c>
      <c r="D510" s="54" t="str">
        <f>IFERROR(IF($Y$2="DAILY",DATE(B510,1,1)-WEEKDAY(DATE(B510,1,1),1)+1,""),"")</f>
        <v/>
      </c>
      <c r="E510" s="55" t="str">
        <f>IFERROR(IF($Y$2="DAILY",DATE(B510,1,1)-WEEKDAY(DATE(B510,1,1),1)+2,""),"")</f>
        <v/>
      </c>
      <c r="F510" s="55" t="str">
        <f>IFERROR(IF($Y$2="DAILY",DATE(B510,1,1)-WEEKDAY(DATE(B510,1,1),1)+3,""),"")</f>
        <v/>
      </c>
      <c r="G510" s="55" t="str">
        <f>IFERROR(IF($Y$2="DAILY",DATE(B510,1,1)-WEEKDAY(DATE(B510,1,1),1)+4,""),"")</f>
        <v/>
      </c>
      <c r="H510" s="55" t="str">
        <f>IFERROR(IF($Y$2="DAILY",DATE(B510,1,1)-WEEKDAY(DATE(B510,1,1),1)+5,""),"")</f>
        <v/>
      </c>
      <c r="I510" s="55" t="str">
        <f>IFERROR(IF($Y$2="DAILY",DATE(B510,1,1)-WEEKDAY(DATE(B510,1,1),1)+6,""),"")</f>
        <v/>
      </c>
      <c r="J510" s="55" t="str">
        <f>IFERROR(IF($Y$2="DAILY",DATE(B510,1,1)-WEEKDAY(DATE(B510,1,1),1)+7,""),"")</f>
        <v/>
      </c>
      <c r="K510" s="55" t="str">
        <f t="shared" ref="K510:BV510" si="1962">IFERROR(IF($Y$2="DAILY",J510+1,""),"")</f>
        <v/>
      </c>
      <c r="L510" s="55" t="str">
        <f t="shared" si="1962"/>
        <v/>
      </c>
      <c r="M510" s="55" t="str">
        <f t="shared" si="1962"/>
        <v/>
      </c>
      <c r="N510" s="55" t="str">
        <f t="shared" si="1962"/>
        <v/>
      </c>
      <c r="O510" s="55" t="str">
        <f t="shared" si="1962"/>
        <v/>
      </c>
      <c r="P510" s="55" t="str">
        <f t="shared" si="1962"/>
        <v/>
      </c>
      <c r="Q510" s="55" t="str">
        <f t="shared" si="1962"/>
        <v/>
      </c>
      <c r="R510" s="55" t="str">
        <f t="shared" si="1962"/>
        <v/>
      </c>
      <c r="S510" s="55" t="str">
        <f t="shared" si="1962"/>
        <v/>
      </c>
      <c r="T510" s="55" t="str">
        <f t="shared" si="1962"/>
        <v/>
      </c>
      <c r="U510" s="55" t="str">
        <f t="shared" si="1962"/>
        <v/>
      </c>
      <c r="V510" s="55" t="str">
        <f t="shared" si="1962"/>
        <v/>
      </c>
      <c r="W510" s="55" t="str">
        <f t="shared" si="1962"/>
        <v/>
      </c>
      <c r="X510" s="55" t="str">
        <f t="shared" si="1962"/>
        <v/>
      </c>
      <c r="Y510" s="55" t="str">
        <f t="shared" si="1962"/>
        <v/>
      </c>
      <c r="Z510" s="55" t="str">
        <f t="shared" si="1962"/>
        <v/>
      </c>
      <c r="AA510" s="55" t="str">
        <f t="shared" si="1962"/>
        <v/>
      </c>
      <c r="AB510" s="55" t="str">
        <f t="shared" si="1962"/>
        <v/>
      </c>
      <c r="AC510" s="55" t="str">
        <f t="shared" si="1962"/>
        <v/>
      </c>
      <c r="AD510" s="55" t="str">
        <f t="shared" si="1962"/>
        <v/>
      </c>
      <c r="AE510" s="55" t="str">
        <f t="shared" si="1962"/>
        <v/>
      </c>
      <c r="AF510" s="55" t="str">
        <f t="shared" si="1962"/>
        <v/>
      </c>
      <c r="AG510" s="55" t="str">
        <f t="shared" si="1962"/>
        <v/>
      </c>
      <c r="AH510" s="55" t="str">
        <f t="shared" si="1962"/>
        <v/>
      </c>
      <c r="AI510" s="55" t="str">
        <f t="shared" si="1962"/>
        <v/>
      </c>
      <c r="AJ510" s="55" t="str">
        <f t="shared" si="1962"/>
        <v/>
      </c>
      <c r="AK510" s="55" t="str">
        <f t="shared" si="1962"/>
        <v/>
      </c>
      <c r="AL510" s="55" t="str">
        <f t="shared" si="1962"/>
        <v/>
      </c>
      <c r="AM510" s="55" t="str">
        <f t="shared" si="1962"/>
        <v/>
      </c>
      <c r="AN510" s="55" t="str">
        <f t="shared" si="1962"/>
        <v/>
      </c>
      <c r="AO510" s="55" t="str">
        <f t="shared" si="1962"/>
        <v/>
      </c>
      <c r="AP510" s="55" t="str">
        <f t="shared" si="1962"/>
        <v/>
      </c>
      <c r="AQ510" s="55" t="str">
        <f t="shared" si="1962"/>
        <v/>
      </c>
      <c r="AR510" s="55" t="str">
        <f t="shared" si="1962"/>
        <v/>
      </c>
      <c r="AS510" s="55" t="str">
        <f t="shared" si="1962"/>
        <v/>
      </c>
      <c r="AT510" s="55" t="str">
        <f t="shared" si="1962"/>
        <v/>
      </c>
      <c r="AU510" s="55" t="str">
        <f t="shared" si="1962"/>
        <v/>
      </c>
      <c r="AV510" s="55" t="str">
        <f t="shared" si="1962"/>
        <v/>
      </c>
      <c r="AW510" s="55" t="str">
        <f t="shared" si="1962"/>
        <v/>
      </c>
      <c r="AX510" s="55" t="str">
        <f t="shared" si="1962"/>
        <v/>
      </c>
      <c r="AY510" s="55" t="str">
        <f t="shared" si="1962"/>
        <v/>
      </c>
      <c r="AZ510" s="55" t="str">
        <f t="shared" si="1962"/>
        <v/>
      </c>
      <c r="BA510" s="55" t="str">
        <f t="shared" si="1962"/>
        <v/>
      </c>
      <c r="BB510" s="55" t="str">
        <f t="shared" si="1962"/>
        <v/>
      </c>
      <c r="BC510" s="55" t="str">
        <f t="shared" si="1962"/>
        <v/>
      </c>
      <c r="BD510" s="55" t="str">
        <f t="shared" si="1962"/>
        <v/>
      </c>
      <c r="BE510" s="55" t="str">
        <f t="shared" si="1962"/>
        <v/>
      </c>
      <c r="BF510" s="55" t="str">
        <f t="shared" si="1962"/>
        <v/>
      </c>
      <c r="BG510" s="55" t="str">
        <f t="shared" si="1962"/>
        <v/>
      </c>
      <c r="BH510" s="55" t="str">
        <f t="shared" si="1962"/>
        <v/>
      </c>
      <c r="BI510" s="55" t="str">
        <f t="shared" si="1962"/>
        <v/>
      </c>
      <c r="BJ510" s="55" t="str">
        <f t="shared" si="1962"/>
        <v/>
      </c>
      <c r="BK510" s="55" t="str">
        <f t="shared" si="1962"/>
        <v/>
      </c>
      <c r="BL510" s="55" t="str">
        <f t="shared" si="1962"/>
        <v/>
      </c>
      <c r="BM510" s="55" t="str">
        <f t="shared" si="1962"/>
        <v/>
      </c>
      <c r="BN510" s="55" t="str">
        <f t="shared" si="1962"/>
        <v/>
      </c>
      <c r="BO510" s="55" t="str">
        <f t="shared" si="1962"/>
        <v/>
      </c>
      <c r="BP510" s="55" t="str">
        <f t="shared" si="1962"/>
        <v/>
      </c>
      <c r="BQ510" s="55" t="str">
        <f t="shared" si="1962"/>
        <v/>
      </c>
      <c r="BR510" s="55" t="str">
        <f t="shared" si="1962"/>
        <v/>
      </c>
      <c r="BS510" s="55" t="str">
        <f t="shared" si="1962"/>
        <v/>
      </c>
      <c r="BT510" s="55" t="str">
        <f t="shared" si="1962"/>
        <v/>
      </c>
      <c r="BU510" s="55" t="str">
        <f t="shared" si="1962"/>
        <v/>
      </c>
      <c r="BV510" s="55" t="str">
        <f t="shared" si="1962"/>
        <v/>
      </c>
      <c r="BW510" s="55" t="str">
        <f t="shared" ref="BW510:CO510" si="1963">IFERROR(IF($Y$2="DAILY",BV510+1,""),"")</f>
        <v/>
      </c>
      <c r="BX510" s="55" t="str">
        <f t="shared" si="1963"/>
        <v/>
      </c>
      <c r="BY510" s="55" t="str">
        <f t="shared" si="1963"/>
        <v/>
      </c>
      <c r="BZ510" s="55" t="str">
        <f t="shared" si="1963"/>
        <v/>
      </c>
      <c r="CA510" s="55" t="str">
        <f t="shared" si="1963"/>
        <v/>
      </c>
      <c r="CB510" s="55" t="str">
        <f t="shared" si="1963"/>
        <v/>
      </c>
      <c r="CC510" s="55" t="str">
        <f t="shared" si="1963"/>
        <v/>
      </c>
      <c r="CD510" s="55" t="str">
        <f t="shared" si="1963"/>
        <v/>
      </c>
      <c r="CE510" s="55" t="str">
        <f t="shared" si="1963"/>
        <v/>
      </c>
      <c r="CF510" s="55" t="str">
        <f t="shared" si="1963"/>
        <v/>
      </c>
      <c r="CG510" s="55" t="str">
        <f t="shared" si="1963"/>
        <v/>
      </c>
      <c r="CH510" s="55" t="str">
        <f t="shared" si="1963"/>
        <v/>
      </c>
      <c r="CI510" s="55" t="str">
        <f t="shared" si="1963"/>
        <v/>
      </c>
      <c r="CJ510" s="55" t="str">
        <f t="shared" si="1963"/>
        <v/>
      </c>
      <c r="CK510" s="55" t="str">
        <f t="shared" si="1963"/>
        <v/>
      </c>
      <c r="CL510" s="55" t="str">
        <f t="shared" si="1963"/>
        <v/>
      </c>
      <c r="CM510" s="55" t="str">
        <f t="shared" si="1963"/>
        <v/>
      </c>
      <c r="CN510" s="55" t="str">
        <f t="shared" si="1963"/>
        <v/>
      </c>
      <c r="CO510" s="55" t="str">
        <f t="shared" si="1963"/>
        <v/>
      </c>
      <c r="CP510" s="56" t="str">
        <f>IFERROR(IF($Y$2="DAILY",DATE(B510,1,1)-WEEKDAY(DATE(B510,1,1))+13*7,DATE(CR510,1,1)-WEEKDAY(DATE(CR510,1,1))+13*7),"")</f>
        <v/>
      </c>
      <c r="CQ510" s="3"/>
      <c r="CR510" s="3" t="str">
        <f>B110</f>
        <v/>
      </c>
    </row>
    <row r="511" spans="1:96" ht="21" customHeight="1" x14ac:dyDescent="0.25">
      <c r="A511" s="48"/>
      <c r="B511" s="61"/>
      <c r="C511" s="57">
        <f t="shared" ref="C511" si="1964">IF($Y$2="DAILY",2,"")</f>
        <v>2</v>
      </c>
      <c r="D511" s="54" t="str">
        <f t="shared" ref="D511:D513" si="1965">IFERROR(IF($Y$2="DAILY",CP510+1,""),"")</f>
        <v/>
      </c>
      <c r="E511" s="55" t="str">
        <f t="shared" ref="E511:BP511" si="1966">IFERROR(IF($Y$2="DAILY",D511+1,""),"")</f>
        <v/>
      </c>
      <c r="F511" s="55" t="str">
        <f t="shared" si="1966"/>
        <v/>
      </c>
      <c r="G511" s="55" t="str">
        <f t="shared" si="1966"/>
        <v/>
      </c>
      <c r="H511" s="55" t="str">
        <f t="shared" si="1966"/>
        <v/>
      </c>
      <c r="I511" s="55" t="str">
        <f t="shared" si="1966"/>
        <v/>
      </c>
      <c r="J511" s="55" t="str">
        <f t="shared" si="1966"/>
        <v/>
      </c>
      <c r="K511" s="55" t="str">
        <f t="shared" si="1966"/>
        <v/>
      </c>
      <c r="L511" s="55" t="str">
        <f t="shared" si="1966"/>
        <v/>
      </c>
      <c r="M511" s="55" t="str">
        <f t="shared" si="1966"/>
        <v/>
      </c>
      <c r="N511" s="55" t="str">
        <f t="shared" si="1966"/>
        <v/>
      </c>
      <c r="O511" s="55" t="str">
        <f t="shared" si="1966"/>
        <v/>
      </c>
      <c r="P511" s="55" t="str">
        <f t="shared" si="1966"/>
        <v/>
      </c>
      <c r="Q511" s="55" t="str">
        <f t="shared" si="1966"/>
        <v/>
      </c>
      <c r="R511" s="55" t="str">
        <f t="shared" si="1966"/>
        <v/>
      </c>
      <c r="S511" s="55" t="str">
        <f t="shared" si="1966"/>
        <v/>
      </c>
      <c r="T511" s="55" t="str">
        <f t="shared" si="1966"/>
        <v/>
      </c>
      <c r="U511" s="55" t="str">
        <f t="shared" si="1966"/>
        <v/>
      </c>
      <c r="V511" s="55" t="str">
        <f t="shared" si="1966"/>
        <v/>
      </c>
      <c r="W511" s="55" t="str">
        <f t="shared" si="1966"/>
        <v/>
      </c>
      <c r="X511" s="55" t="str">
        <f t="shared" si="1966"/>
        <v/>
      </c>
      <c r="Y511" s="55" t="str">
        <f t="shared" si="1966"/>
        <v/>
      </c>
      <c r="Z511" s="55" t="str">
        <f t="shared" si="1966"/>
        <v/>
      </c>
      <c r="AA511" s="55" t="str">
        <f t="shared" si="1966"/>
        <v/>
      </c>
      <c r="AB511" s="55" t="str">
        <f t="shared" si="1966"/>
        <v/>
      </c>
      <c r="AC511" s="55" t="str">
        <f t="shared" si="1966"/>
        <v/>
      </c>
      <c r="AD511" s="55" t="str">
        <f t="shared" si="1966"/>
        <v/>
      </c>
      <c r="AE511" s="55" t="str">
        <f t="shared" si="1966"/>
        <v/>
      </c>
      <c r="AF511" s="55" t="str">
        <f t="shared" si="1966"/>
        <v/>
      </c>
      <c r="AG511" s="55" t="str">
        <f t="shared" si="1966"/>
        <v/>
      </c>
      <c r="AH511" s="55" t="str">
        <f t="shared" si="1966"/>
        <v/>
      </c>
      <c r="AI511" s="55" t="str">
        <f t="shared" si="1966"/>
        <v/>
      </c>
      <c r="AJ511" s="55" t="str">
        <f t="shared" si="1966"/>
        <v/>
      </c>
      <c r="AK511" s="55" t="str">
        <f t="shared" si="1966"/>
        <v/>
      </c>
      <c r="AL511" s="55" t="str">
        <f t="shared" si="1966"/>
        <v/>
      </c>
      <c r="AM511" s="55" t="str">
        <f t="shared" si="1966"/>
        <v/>
      </c>
      <c r="AN511" s="55" t="str">
        <f t="shared" si="1966"/>
        <v/>
      </c>
      <c r="AO511" s="55" t="str">
        <f t="shared" si="1966"/>
        <v/>
      </c>
      <c r="AP511" s="55" t="str">
        <f t="shared" si="1966"/>
        <v/>
      </c>
      <c r="AQ511" s="55" t="str">
        <f t="shared" si="1966"/>
        <v/>
      </c>
      <c r="AR511" s="55" t="str">
        <f t="shared" si="1966"/>
        <v/>
      </c>
      <c r="AS511" s="55" t="str">
        <f t="shared" si="1966"/>
        <v/>
      </c>
      <c r="AT511" s="55" t="str">
        <f t="shared" si="1966"/>
        <v/>
      </c>
      <c r="AU511" s="55" t="str">
        <f t="shared" si="1966"/>
        <v/>
      </c>
      <c r="AV511" s="55" t="str">
        <f t="shared" si="1966"/>
        <v/>
      </c>
      <c r="AW511" s="55" t="str">
        <f t="shared" si="1966"/>
        <v/>
      </c>
      <c r="AX511" s="55" t="str">
        <f t="shared" si="1966"/>
        <v/>
      </c>
      <c r="AY511" s="55" t="str">
        <f t="shared" si="1966"/>
        <v/>
      </c>
      <c r="AZ511" s="55" t="str">
        <f t="shared" si="1966"/>
        <v/>
      </c>
      <c r="BA511" s="55" t="str">
        <f t="shared" si="1966"/>
        <v/>
      </c>
      <c r="BB511" s="55" t="str">
        <f t="shared" si="1966"/>
        <v/>
      </c>
      <c r="BC511" s="55" t="str">
        <f t="shared" si="1966"/>
        <v/>
      </c>
      <c r="BD511" s="55" t="str">
        <f t="shared" si="1966"/>
        <v/>
      </c>
      <c r="BE511" s="55" t="str">
        <f t="shared" si="1966"/>
        <v/>
      </c>
      <c r="BF511" s="55" t="str">
        <f t="shared" si="1966"/>
        <v/>
      </c>
      <c r="BG511" s="55" t="str">
        <f t="shared" si="1966"/>
        <v/>
      </c>
      <c r="BH511" s="55" t="str">
        <f t="shared" si="1966"/>
        <v/>
      </c>
      <c r="BI511" s="55" t="str">
        <f t="shared" si="1966"/>
        <v/>
      </c>
      <c r="BJ511" s="55" t="str">
        <f t="shared" si="1966"/>
        <v/>
      </c>
      <c r="BK511" s="55" t="str">
        <f t="shared" si="1966"/>
        <v/>
      </c>
      <c r="BL511" s="55" t="str">
        <f t="shared" si="1966"/>
        <v/>
      </c>
      <c r="BM511" s="55" t="str">
        <f t="shared" si="1966"/>
        <v/>
      </c>
      <c r="BN511" s="55" t="str">
        <f t="shared" si="1966"/>
        <v/>
      </c>
      <c r="BO511" s="55" t="str">
        <f t="shared" si="1966"/>
        <v/>
      </c>
      <c r="BP511" s="55" t="str">
        <f t="shared" si="1966"/>
        <v/>
      </c>
      <c r="BQ511" s="55" t="str">
        <f t="shared" ref="BQ511:CO511" si="1967">IFERROR(IF($Y$2="DAILY",BP511+1,""),"")</f>
        <v/>
      </c>
      <c r="BR511" s="55" t="str">
        <f t="shared" si="1967"/>
        <v/>
      </c>
      <c r="BS511" s="55" t="str">
        <f t="shared" si="1967"/>
        <v/>
      </c>
      <c r="BT511" s="55" t="str">
        <f t="shared" si="1967"/>
        <v/>
      </c>
      <c r="BU511" s="55" t="str">
        <f t="shared" si="1967"/>
        <v/>
      </c>
      <c r="BV511" s="55" t="str">
        <f t="shared" si="1967"/>
        <v/>
      </c>
      <c r="BW511" s="55" t="str">
        <f t="shared" si="1967"/>
        <v/>
      </c>
      <c r="BX511" s="55" t="str">
        <f t="shared" si="1967"/>
        <v/>
      </c>
      <c r="BY511" s="55" t="str">
        <f t="shared" si="1967"/>
        <v/>
      </c>
      <c r="BZ511" s="55" t="str">
        <f t="shared" si="1967"/>
        <v/>
      </c>
      <c r="CA511" s="55" t="str">
        <f t="shared" si="1967"/>
        <v/>
      </c>
      <c r="CB511" s="55" t="str">
        <f t="shared" si="1967"/>
        <v/>
      </c>
      <c r="CC511" s="55" t="str">
        <f t="shared" si="1967"/>
        <v/>
      </c>
      <c r="CD511" s="55" t="str">
        <f t="shared" si="1967"/>
        <v/>
      </c>
      <c r="CE511" s="55" t="str">
        <f t="shared" si="1967"/>
        <v/>
      </c>
      <c r="CF511" s="55" t="str">
        <f t="shared" si="1967"/>
        <v/>
      </c>
      <c r="CG511" s="55" t="str">
        <f t="shared" si="1967"/>
        <v/>
      </c>
      <c r="CH511" s="55" t="str">
        <f t="shared" si="1967"/>
        <v/>
      </c>
      <c r="CI511" s="55" t="str">
        <f t="shared" si="1967"/>
        <v/>
      </c>
      <c r="CJ511" s="55" t="str">
        <f t="shared" si="1967"/>
        <v/>
      </c>
      <c r="CK511" s="55" t="str">
        <f t="shared" si="1967"/>
        <v/>
      </c>
      <c r="CL511" s="55" t="str">
        <f t="shared" si="1967"/>
        <v/>
      </c>
      <c r="CM511" s="55" t="str">
        <f t="shared" si="1967"/>
        <v/>
      </c>
      <c r="CN511" s="55" t="str">
        <f t="shared" si="1967"/>
        <v/>
      </c>
      <c r="CO511" s="55" t="str">
        <f t="shared" si="1967"/>
        <v/>
      </c>
      <c r="CP511" s="56" t="str">
        <f>IFERROR(IF($Y$2="DAILY",DATE(B510,1,1)-WEEKDAY(DATE(B510,1,1))+26*7,DATE(CR511,1,1)-WEEKDAY(DATE(CR511,1,1))+26*7),"")</f>
        <v/>
      </c>
      <c r="CQ511" s="3"/>
      <c r="CR511" s="3" t="str">
        <f>B110</f>
        <v/>
      </c>
    </row>
    <row r="512" spans="1:96" ht="21" customHeight="1" x14ac:dyDescent="0.25">
      <c r="A512" s="48"/>
      <c r="B512" s="49"/>
      <c r="C512" s="57">
        <f t="shared" ref="C512" si="1968">IF($Y$2="DAILY",3,"")</f>
        <v>3</v>
      </c>
      <c r="D512" s="54" t="str">
        <f t="shared" si="1965"/>
        <v/>
      </c>
      <c r="E512" s="55" t="str">
        <f t="shared" ref="E512:BP512" si="1969">IFERROR(IF($Y$2="DAILY",D512+1,""),"")</f>
        <v/>
      </c>
      <c r="F512" s="55" t="str">
        <f t="shared" si="1969"/>
        <v/>
      </c>
      <c r="G512" s="55" t="str">
        <f t="shared" si="1969"/>
        <v/>
      </c>
      <c r="H512" s="55" t="str">
        <f t="shared" si="1969"/>
        <v/>
      </c>
      <c r="I512" s="55" t="str">
        <f t="shared" si="1969"/>
        <v/>
      </c>
      <c r="J512" s="55" t="str">
        <f t="shared" si="1969"/>
        <v/>
      </c>
      <c r="K512" s="55" t="str">
        <f t="shared" si="1969"/>
        <v/>
      </c>
      <c r="L512" s="55" t="str">
        <f t="shared" si="1969"/>
        <v/>
      </c>
      <c r="M512" s="55" t="str">
        <f t="shared" si="1969"/>
        <v/>
      </c>
      <c r="N512" s="55" t="str">
        <f t="shared" si="1969"/>
        <v/>
      </c>
      <c r="O512" s="55" t="str">
        <f t="shared" si="1969"/>
        <v/>
      </c>
      <c r="P512" s="55" t="str">
        <f t="shared" si="1969"/>
        <v/>
      </c>
      <c r="Q512" s="55" t="str">
        <f t="shared" si="1969"/>
        <v/>
      </c>
      <c r="R512" s="55" t="str">
        <f t="shared" si="1969"/>
        <v/>
      </c>
      <c r="S512" s="55" t="str">
        <f t="shared" si="1969"/>
        <v/>
      </c>
      <c r="T512" s="55" t="str">
        <f t="shared" si="1969"/>
        <v/>
      </c>
      <c r="U512" s="55" t="str">
        <f t="shared" si="1969"/>
        <v/>
      </c>
      <c r="V512" s="55" t="str">
        <f t="shared" si="1969"/>
        <v/>
      </c>
      <c r="W512" s="55" t="str">
        <f t="shared" si="1969"/>
        <v/>
      </c>
      <c r="X512" s="55" t="str">
        <f t="shared" si="1969"/>
        <v/>
      </c>
      <c r="Y512" s="55" t="str">
        <f t="shared" si="1969"/>
        <v/>
      </c>
      <c r="Z512" s="55" t="str">
        <f t="shared" si="1969"/>
        <v/>
      </c>
      <c r="AA512" s="55" t="str">
        <f t="shared" si="1969"/>
        <v/>
      </c>
      <c r="AB512" s="55" t="str">
        <f t="shared" si="1969"/>
        <v/>
      </c>
      <c r="AC512" s="55" t="str">
        <f t="shared" si="1969"/>
        <v/>
      </c>
      <c r="AD512" s="55" t="str">
        <f t="shared" si="1969"/>
        <v/>
      </c>
      <c r="AE512" s="55" t="str">
        <f t="shared" si="1969"/>
        <v/>
      </c>
      <c r="AF512" s="55" t="str">
        <f t="shared" si="1969"/>
        <v/>
      </c>
      <c r="AG512" s="55" t="str">
        <f t="shared" si="1969"/>
        <v/>
      </c>
      <c r="AH512" s="55" t="str">
        <f t="shared" si="1969"/>
        <v/>
      </c>
      <c r="AI512" s="55" t="str">
        <f t="shared" si="1969"/>
        <v/>
      </c>
      <c r="AJ512" s="55" t="str">
        <f t="shared" si="1969"/>
        <v/>
      </c>
      <c r="AK512" s="55" t="str">
        <f t="shared" si="1969"/>
        <v/>
      </c>
      <c r="AL512" s="55" t="str">
        <f t="shared" si="1969"/>
        <v/>
      </c>
      <c r="AM512" s="55" t="str">
        <f t="shared" si="1969"/>
        <v/>
      </c>
      <c r="AN512" s="55" t="str">
        <f t="shared" si="1969"/>
        <v/>
      </c>
      <c r="AO512" s="55" t="str">
        <f t="shared" si="1969"/>
        <v/>
      </c>
      <c r="AP512" s="55" t="str">
        <f t="shared" si="1969"/>
        <v/>
      </c>
      <c r="AQ512" s="55" t="str">
        <f t="shared" si="1969"/>
        <v/>
      </c>
      <c r="AR512" s="55" t="str">
        <f t="shared" si="1969"/>
        <v/>
      </c>
      <c r="AS512" s="55" t="str">
        <f t="shared" si="1969"/>
        <v/>
      </c>
      <c r="AT512" s="55" t="str">
        <f t="shared" si="1969"/>
        <v/>
      </c>
      <c r="AU512" s="55" t="str">
        <f t="shared" si="1969"/>
        <v/>
      </c>
      <c r="AV512" s="55" t="str">
        <f t="shared" si="1969"/>
        <v/>
      </c>
      <c r="AW512" s="55" t="str">
        <f t="shared" si="1969"/>
        <v/>
      </c>
      <c r="AX512" s="55" t="str">
        <f t="shared" si="1969"/>
        <v/>
      </c>
      <c r="AY512" s="55" t="str">
        <f t="shared" si="1969"/>
        <v/>
      </c>
      <c r="AZ512" s="55" t="str">
        <f t="shared" si="1969"/>
        <v/>
      </c>
      <c r="BA512" s="55" t="str">
        <f t="shared" si="1969"/>
        <v/>
      </c>
      <c r="BB512" s="55" t="str">
        <f t="shared" si="1969"/>
        <v/>
      </c>
      <c r="BC512" s="55" t="str">
        <f t="shared" si="1969"/>
        <v/>
      </c>
      <c r="BD512" s="55" t="str">
        <f t="shared" si="1969"/>
        <v/>
      </c>
      <c r="BE512" s="55" t="str">
        <f t="shared" si="1969"/>
        <v/>
      </c>
      <c r="BF512" s="55" t="str">
        <f t="shared" si="1969"/>
        <v/>
      </c>
      <c r="BG512" s="55" t="str">
        <f t="shared" si="1969"/>
        <v/>
      </c>
      <c r="BH512" s="55" t="str">
        <f t="shared" si="1969"/>
        <v/>
      </c>
      <c r="BI512" s="55" t="str">
        <f t="shared" si="1969"/>
        <v/>
      </c>
      <c r="BJ512" s="55" t="str">
        <f t="shared" si="1969"/>
        <v/>
      </c>
      <c r="BK512" s="55" t="str">
        <f t="shared" si="1969"/>
        <v/>
      </c>
      <c r="BL512" s="55" t="str">
        <f t="shared" si="1969"/>
        <v/>
      </c>
      <c r="BM512" s="55" t="str">
        <f t="shared" si="1969"/>
        <v/>
      </c>
      <c r="BN512" s="55" t="str">
        <f t="shared" si="1969"/>
        <v/>
      </c>
      <c r="BO512" s="55" t="str">
        <f t="shared" si="1969"/>
        <v/>
      </c>
      <c r="BP512" s="55" t="str">
        <f t="shared" si="1969"/>
        <v/>
      </c>
      <c r="BQ512" s="55" t="str">
        <f t="shared" ref="BQ512:CO512" si="1970">IFERROR(IF($Y$2="DAILY",BP512+1,""),"")</f>
        <v/>
      </c>
      <c r="BR512" s="55" t="str">
        <f t="shared" si="1970"/>
        <v/>
      </c>
      <c r="BS512" s="55" t="str">
        <f t="shared" si="1970"/>
        <v/>
      </c>
      <c r="BT512" s="55" t="str">
        <f t="shared" si="1970"/>
        <v/>
      </c>
      <c r="BU512" s="55" t="str">
        <f t="shared" si="1970"/>
        <v/>
      </c>
      <c r="BV512" s="55" t="str">
        <f t="shared" si="1970"/>
        <v/>
      </c>
      <c r="BW512" s="55" t="str">
        <f t="shared" si="1970"/>
        <v/>
      </c>
      <c r="BX512" s="55" t="str">
        <f t="shared" si="1970"/>
        <v/>
      </c>
      <c r="BY512" s="55" t="str">
        <f t="shared" si="1970"/>
        <v/>
      </c>
      <c r="BZ512" s="55" t="str">
        <f t="shared" si="1970"/>
        <v/>
      </c>
      <c r="CA512" s="55" t="str">
        <f t="shared" si="1970"/>
        <v/>
      </c>
      <c r="CB512" s="55" t="str">
        <f t="shared" si="1970"/>
        <v/>
      </c>
      <c r="CC512" s="55" t="str">
        <f t="shared" si="1970"/>
        <v/>
      </c>
      <c r="CD512" s="55" t="str">
        <f t="shared" si="1970"/>
        <v/>
      </c>
      <c r="CE512" s="55" t="str">
        <f t="shared" si="1970"/>
        <v/>
      </c>
      <c r="CF512" s="55" t="str">
        <f t="shared" si="1970"/>
        <v/>
      </c>
      <c r="CG512" s="55" t="str">
        <f t="shared" si="1970"/>
        <v/>
      </c>
      <c r="CH512" s="55" t="str">
        <f t="shared" si="1970"/>
        <v/>
      </c>
      <c r="CI512" s="55" t="str">
        <f t="shared" si="1970"/>
        <v/>
      </c>
      <c r="CJ512" s="55" t="str">
        <f t="shared" si="1970"/>
        <v/>
      </c>
      <c r="CK512" s="55" t="str">
        <f t="shared" si="1970"/>
        <v/>
      </c>
      <c r="CL512" s="55" t="str">
        <f t="shared" si="1970"/>
        <v/>
      </c>
      <c r="CM512" s="55" t="str">
        <f t="shared" si="1970"/>
        <v/>
      </c>
      <c r="CN512" s="55" t="str">
        <f t="shared" si="1970"/>
        <v/>
      </c>
      <c r="CO512" s="55" t="str">
        <f t="shared" si="1970"/>
        <v/>
      </c>
      <c r="CP512" s="56" t="str">
        <f>IFERROR(IF($Y$2="DAILY",DATE(B510,1,1)-WEEKDAY(DATE(B510,1,1))+39*7,DATE(CR512,1,1)-WEEKDAY(DATE(CR512,1,1))+39*7),"")</f>
        <v/>
      </c>
      <c r="CQ512" s="3"/>
      <c r="CR512" s="3" t="str">
        <f>B110</f>
        <v/>
      </c>
    </row>
    <row r="513" spans="1:96" ht="21" customHeight="1" x14ac:dyDescent="0.25">
      <c r="A513" s="48"/>
      <c r="B513" s="49"/>
      <c r="C513" s="57">
        <f t="shared" ref="C513" si="1971">IF($Y$2="DAILY",4,"")</f>
        <v>4</v>
      </c>
      <c r="D513" s="54" t="str">
        <f t="shared" si="1965"/>
        <v/>
      </c>
      <c r="E513" s="55" t="str">
        <f t="shared" ref="E513:BP513" si="1972">IFERROR(IF($Y$2="DAILY",D513+1,""),"")</f>
        <v/>
      </c>
      <c r="F513" s="55" t="str">
        <f t="shared" si="1972"/>
        <v/>
      </c>
      <c r="G513" s="55" t="str">
        <f t="shared" si="1972"/>
        <v/>
      </c>
      <c r="H513" s="55" t="str">
        <f t="shared" si="1972"/>
        <v/>
      </c>
      <c r="I513" s="55" t="str">
        <f t="shared" si="1972"/>
        <v/>
      </c>
      <c r="J513" s="55" t="str">
        <f t="shared" si="1972"/>
        <v/>
      </c>
      <c r="K513" s="55" t="str">
        <f t="shared" si="1972"/>
        <v/>
      </c>
      <c r="L513" s="55" t="str">
        <f t="shared" si="1972"/>
        <v/>
      </c>
      <c r="M513" s="55" t="str">
        <f t="shared" si="1972"/>
        <v/>
      </c>
      <c r="N513" s="55" t="str">
        <f t="shared" si="1972"/>
        <v/>
      </c>
      <c r="O513" s="55" t="str">
        <f t="shared" si="1972"/>
        <v/>
      </c>
      <c r="P513" s="55" t="str">
        <f t="shared" si="1972"/>
        <v/>
      </c>
      <c r="Q513" s="55" t="str">
        <f t="shared" si="1972"/>
        <v/>
      </c>
      <c r="R513" s="55" t="str">
        <f t="shared" si="1972"/>
        <v/>
      </c>
      <c r="S513" s="55" t="str">
        <f t="shared" si="1972"/>
        <v/>
      </c>
      <c r="T513" s="55" t="str">
        <f t="shared" si="1972"/>
        <v/>
      </c>
      <c r="U513" s="55" t="str">
        <f t="shared" si="1972"/>
        <v/>
      </c>
      <c r="V513" s="55" t="str">
        <f t="shared" si="1972"/>
        <v/>
      </c>
      <c r="W513" s="55" t="str">
        <f t="shared" si="1972"/>
        <v/>
      </c>
      <c r="X513" s="55" t="str">
        <f t="shared" si="1972"/>
        <v/>
      </c>
      <c r="Y513" s="55" t="str">
        <f t="shared" si="1972"/>
        <v/>
      </c>
      <c r="Z513" s="55" t="str">
        <f t="shared" si="1972"/>
        <v/>
      </c>
      <c r="AA513" s="55" t="str">
        <f t="shared" si="1972"/>
        <v/>
      </c>
      <c r="AB513" s="55" t="str">
        <f t="shared" si="1972"/>
        <v/>
      </c>
      <c r="AC513" s="55" t="str">
        <f t="shared" si="1972"/>
        <v/>
      </c>
      <c r="AD513" s="55" t="str">
        <f t="shared" si="1972"/>
        <v/>
      </c>
      <c r="AE513" s="55" t="str">
        <f t="shared" si="1972"/>
        <v/>
      </c>
      <c r="AF513" s="55" t="str">
        <f t="shared" si="1972"/>
        <v/>
      </c>
      <c r="AG513" s="55" t="str">
        <f t="shared" si="1972"/>
        <v/>
      </c>
      <c r="AH513" s="55" t="str">
        <f t="shared" si="1972"/>
        <v/>
      </c>
      <c r="AI513" s="55" t="str">
        <f t="shared" si="1972"/>
        <v/>
      </c>
      <c r="AJ513" s="55" t="str">
        <f t="shared" si="1972"/>
        <v/>
      </c>
      <c r="AK513" s="55" t="str">
        <f t="shared" si="1972"/>
        <v/>
      </c>
      <c r="AL513" s="55" t="str">
        <f t="shared" si="1972"/>
        <v/>
      </c>
      <c r="AM513" s="55" t="str">
        <f t="shared" si="1972"/>
        <v/>
      </c>
      <c r="AN513" s="55" t="str">
        <f t="shared" si="1972"/>
        <v/>
      </c>
      <c r="AO513" s="55" t="str">
        <f t="shared" si="1972"/>
        <v/>
      </c>
      <c r="AP513" s="55" t="str">
        <f t="shared" si="1972"/>
        <v/>
      </c>
      <c r="AQ513" s="55" t="str">
        <f t="shared" si="1972"/>
        <v/>
      </c>
      <c r="AR513" s="55" t="str">
        <f t="shared" si="1972"/>
        <v/>
      </c>
      <c r="AS513" s="55" t="str">
        <f t="shared" si="1972"/>
        <v/>
      </c>
      <c r="AT513" s="55" t="str">
        <f t="shared" si="1972"/>
        <v/>
      </c>
      <c r="AU513" s="55" t="str">
        <f t="shared" si="1972"/>
        <v/>
      </c>
      <c r="AV513" s="55" t="str">
        <f t="shared" si="1972"/>
        <v/>
      </c>
      <c r="AW513" s="55" t="str">
        <f t="shared" si="1972"/>
        <v/>
      </c>
      <c r="AX513" s="55" t="str">
        <f t="shared" si="1972"/>
        <v/>
      </c>
      <c r="AY513" s="55" t="str">
        <f t="shared" si="1972"/>
        <v/>
      </c>
      <c r="AZ513" s="55" t="str">
        <f t="shared" si="1972"/>
        <v/>
      </c>
      <c r="BA513" s="55" t="str">
        <f t="shared" si="1972"/>
        <v/>
      </c>
      <c r="BB513" s="55" t="str">
        <f t="shared" si="1972"/>
        <v/>
      </c>
      <c r="BC513" s="55" t="str">
        <f t="shared" si="1972"/>
        <v/>
      </c>
      <c r="BD513" s="55" t="str">
        <f t="shared" si="1972"/>
        <v/>
      </c>
      <c r="BE513" s="55" t="str">
        <f t="shared" si="1972"/>
        <v/>
      </c>
      <c r="BF513" s="55" t="str">
        <f t="shared" si="1972"/>
        <v/>
      </c>
      <c r="BG513" s="55" t="str">
        <f t="shared" si="1972"/>
        <v/>
      </c>
      <c r="BH513" s="55" t="str">
        <f t="shared" si="1972"/>
        <v/>
      </c>
      <c r="BI513" s="55" t="str">
        <f t="shared" si="1972"/>
        <v/>
      </c>
      <c r="BJ513" s="55" t="str">
        <f t="shared" si="1972"/>
        <v/>
      </c>
      <c r="BK513" s="55" t="str">
        <f t="shared" si="1972"/>
        <v/>
      </c>
      <c r="BL513" s="55" t="str">
        <f t="shared" si="1972"/>
        <v/>
      </c>
      <c r="BM513" s="55" t="str">
        <f t="shared" si="1972"/>
        <v/>
      </c>
      <c r="BN513" s="55" t="str">
        <f t="shared" si="1972"/>
        <v/>
      </c>
      <c r="BO513" s="55" t="str">
        <f t="shared" si="1972"/>
        <v/>
      </c>
      <c r="BP513" s="55" t="str">
        <f t="shared" si="1972"/>
        <v/>
      </c>
      <c r="BQ513" s="55" t="str">
        <f t="shared" ref="BQ513:CO513" si="1973">IFERROR(IF($Y$2="DAILY",BP513+1,""),"")</f>
        <v/>
      </c>
      <c r="BR513" s="55" t="str">
        <f t="shared" si="1973"/>
        <v/>
      </c>
      <c r="BS513" s="55" t="str">
        <f t="shared" si="1973"/>
        <v/>
      </c>
      <c r="BT513" s="55" t="str">
        <f t="shared" si="1973"/>
        <v/>
      </c>
      <c r="BU513" s="55" t="str">
        <f t="shared" si="1973"/>
        <v/>
      </c>
      <c r="BV513" s="55" t="str">
        <f t="shared" si="1973"/>
        <v/>
      </c>
      <c r="BW513" s="55" t="str">
        <f t="shared" si="1973"/>
        <v/>
      </c>
      <c r="BX513" s="55" t="str">
        <f t="shared" si="1973"/>
        <v/>
      </c>
      <c r="BY513" s="55" t="str">
        <f t="shared" si="1973"/>
        <v/>
      </c>
      <c r="BZ513" s="55" t="str">
        <f t="shared" si="1973"/>
        <v/>
      </c>
      <c r="CA513" s="55" t="str">
        <f t="shared" si="1973"/>
        <v/>
      </c>
      <c r="CB513" s="55" t="str">
        <f t="shared" si="1973"/>
        <v/>
      </c>
      <c r="CC513" s="55" t="str">
        <f t="shared" si="1973"/>
        <v/>
      </c>
      <c r="CD513" s="55" t="str">
        <f t="shared" si="1973"/>
        <v/>
      </c>
      <c r="CE513" s="55" t="str">
        <f t="shared" si="1973"/>
        <v/>
      </c>
      <c r="CF513" s="55" t="str">
        <f t="shared" si="1973"/>
        <v/>
      </c>
      <c r="CG513" s="55" t="str">
        <f t="shared" si="1973"/>
        <v/>
      </c>
      <c r="CH513" s="55" t="str">
        <f t="shared" si="1973"/>
        <v/>
      </c>
      <c r="CI513" s="55" t="str">
        <f t="shared" si="1973"/>
        <v/>
      </c>
      <c r="CJ513" s="55" t="str">
        <f t="shared" si="1973"/>
        <v/>
      </c>
      <c r="CK513" s="55" t="str">
        <f t="shared" si="1973"/>
        <v/>
      </c>
      <c r="CL513" s="55" t="str">
        <f t="shared" si="1973"/>
        <v/>
      </c>
      <c r="CM513" s="55" t="str">
        <f t="shared" si="1973"/>
        <v/>
      </c>
      <c r="CN513" s="55" t="str">
        <f t="shared" si="1973"/>
        <v/>
      </c>
      <c r="CO513" s="55" t="str">
        <f t="shared" si="1973"/>
        <v/>
      </c>
      <c r="CP513" s="56" t="str">
        <f>IFERROR(IF($Y$2="DAILY",DATE(B510,1,1)-WEEKDAY(DATE(B510,1,1))+52*7,DATE(CR513,1,1)-WEEKDAY(DATE(CR513,1,1))+52*7),"")</f>
        <v/>
      </c>
      <c r="CQ513" s="3"/>
      <c r="CR513" s="3" t="str">
        <f>B110</f>
        <v/>
      </c>
    </row>
    <row r="514" spans="1:96" ht="21" customHeight="1" x14ac:dyDescent="0.25">
      <c r="A514" s="48"/>
      <c r="B514" s="49"/>
      <c r="C514" s="60"/>
      <c r="D514" s="63" t="str">
        <f t="shared" ref="D514" si="1974">IFERROR(IF($Y$2="DAILY",IF(AND(MONTH(DATE(B510,2,29))=2,WEEKDAY(DATE(B510,1,1))=7),DATE(B510,12,24),""),""),"")</f>
        <v/>
      </c>
      <c r="E514" s="64" t="str">
        <f t="shared" ref="E514" si="1975">IFERROR(IF($Y$2="DAILY",IF(AND(MONTH(DATE(B510,2,29))=2,WEEKDAY(DATE(B510,1,1))=7),DATE(B510,12,25),""),""),"")</f>
        <v/>
      </c>
      <c r="F514" s="64" t="str">
        <f t="shared" ref="F514" si="1976">IFERROR(IF($Y$2="DAILY",IF(AND(MONTH(DATE(B510,2,29))=2,WEEKDAY(DATE(B510,1,1))=7),DATE(B510,12,26),""),""),"")</f>
        <v/>
      </c>
      <c r="G514" s="64" t="str">
        <f t="shared" ref="G514" si="1977">IFERROR(IF($Y$2="DAILY",IF(AND(MONTH(DATE(B510,2,29))=2,WEEKDAY(DATE(B510,1,1))=7),DATE(B510,12,27),""),""),"")</f>
        <v/>
      </c>
      <c r="H514" s="64" t="str">
        <f t="shared" ref="H514" si="1978">IFERROR(IF($Y$2="DAILY",IF(AND(MONTH(DATE(B510,2,29))=2,WEEKDAY(DATE(B510,1,1))=7),DATE(B510,12,28),""),""),"")</f>
        <v/>
      </c>
      <c r="I514" s="64" t="str">
        <f t="shared" ref="I514" si="1979">IFERROR(IF($Y$2="DAILY",IF(AND(MONTH(DATE(B510,2,29))=2,WEEKDAY(DATE(B510,1,1))=7),DATE(B510,12,29),""),""),"")</f>
        <v/>
      </c>
      <c r="J514" s="64" t="str">
        <f t="shared" ref="J514" si="1980">IFERROR(IF($Y$2="DAILY",IF(AND(MONTH(DATE(B510,2,29))=2,WEEKDAY(DATE(B510,1,1))=7),DATE(B510,12,30),""),""),"")</f>
        <v/>
      </c>
      <c r="K514" s="64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65"/>
      <c r="AI514" s="65"/>
      <c r="AJ514" s="65"/>
      <c r="AK514" s="65"/>
      <c r="AL514" s="65"/>
      <c r="AM514" s="65"/>
      <c r="AN514" s="65"/>
      <c r="AO514" s="65"/>
      <c r="AP514" s="65"/>
      <c r="AQ514" s="65"/>
      <c r="AR514" s="65"/>
      <c r="AS514" s="65"/>
      <c r="AT514" s="65"/>
      <c r="AU514" s="65"/>
      <c r="AV514" s="65"/>
      <c r="AW514" s="65"/>
      <c r="AX514" s="65"/>
      <c r="AY514" s="65"/>
      <c r="AZ514" s="65"/>
      <c r="BA514" s="65"/>
      <c r="BB514" s="65"/>
      <c r="BC514" s="65"/>
      <c r="BD514" s="65"/>
      <c r="BE514" s="65"/>
      <c r="BF514" s="65"/>
      <c r="BG514" s="65"/>
      <c r="BH514" s="65"/>
      <c r="BI514" s="65"/>
      <c r="BJ514" s="65"/>
      <c r="BK514" s="65"/>
      <c r="BL514" s="65"/>
      <c r="BM514" s="65"/>
      <c r="BN514" s="65"/>
      <c r="BO514" s="65"/>
      <c r="BP514" s="65"/>
      <c r="BQ514" s="65"/>
      <c r="BR514" s="65"/>
      <c r="BS514" s="65"/>
      <c r="BT514" s="65"/>
      <c r="BU514" s="65"/>
      <c r="BV514" s="65"/>
      <c r="BW514" s="65"/>
      <c r="BX514" s="65"/>
      <c r="BY514" s="65"/>
      <c r="BZ514" s="65"/>
      <c r="CA514" s="65"/>
      <c r="CB514" s="65"/>
      <c r="CC514" s="65"/>
      <c r="CD514" s="65"/>
      <c r="CE514" s="65"/>
      <c r="CF514" s="65"/>
      <c r="CG514" s="65"/>
      <c r="CH514" s="65"/>
      <c r="CI514" s="65"/>
      <c r="CJ514" s="65"/>
      <c r="CK514" s="65"/>
      <c r="CL514" s="65"/>
      <c r="CM514" s="65"/>
      <c r="CN514" s="65"/>
      <c r="CO514" s="65"/>
      <c r="CP514" s="66"/>
      <c r="CQ514" s="3"/>
      <c r="CR514" s="3" t="str">
        <f>B110</f>
        <v/>
      </c>
    </row>
    <row r="515" spans="1:96" ht="21" customHeight="1" x14ac:dyDescent="0.25">
      <c r="A515" s="67"/>
      <c r="B515" s="67"/>
      <c r="C515" s="68"/>
      <c r="D515" s="69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4"/>
    </row>
    <row r="516" spans="1:96" ht="21" customHeight="1" x14ac:dyDescent="0.25">
      <c r="A516" s="71"/>
      <c r="B516" s="71"/>
      <c r="C516" s="72"/>
      <c r="D516" s="73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4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/>
      <c r="CO516" s="74"/>
      <c r="CP516" s="74"/>
      <c r="CQ516" s="4"/>
    </row>
    <row r="517" spans="1:96" ht="24" customHeight="1" x14ac:dyDescent="0.25">
      <c r="A517" s="75"/>
      <c r="B517" s="75"/>
      <c r="C517" s="76"/>
      <c r="D517" s="77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78"/>
      <c r="BN517" s="78"/>
      <c r="BO517" s="78"/>
      <c r="BP517" s="78"/>
      <c r="BQ517" s="78"/>
      <c r="BR517" s="78"/>
      <c r="BS517" s="78"/>
      <c r="BT517" s="78"/>
      <c r="BU517" s="78"/>
      <c r="BV517" s="78"/>
      <c r="BW517" s="78"/>
      <c r="BX517" s="78"/>
      <c r="BY517" s="78"/>
      <c r="BZ517" s="78"/>
      <c r="CA517" s="78"/>
      <c r="CB517" s="78"/>
      <c r="CC517" s="78"/>
      <c r="CD517" s="78"/>
      <c r="CE517" s="78"/>
      <c r="CF517" s="78"/>
      <c r="CG517" s="78"/>
      <c r="CH517" s="78"/>
      <c r="CI517" s="78"/>
      <c r="CJ517" s="78"/>
      <c r="CK517" s="78"/>
      <c r="CL517" s="78"/>
      <c r="CM517" s="78"/>
      <c r="CN517" s="78"/>
      <c r="CO517" s="78"/>
      <c r="CP517" s="78"/>
    </row>
    <row r="518" spans="1:96" ht="24" customHeight="1" x14ac:dyDescent="0.25"/>
    <row r="519" spans="1:96" ht="24" customHeight="1" x14ac:dyDescent="0.25"/>
    <row r="520" spans="1:96" ht="24" customHeight="1" x14ac:dyDescent="0.25"/>
    <row r="521" spans="1:96" ht="24" customHeight="1" x14ac:dyDescent="0.25"/>
    <row r="522" spans="1:96" ht="24" customHeight="1" x14ac:dyDescent="0.25"/>
    <row r="523" spans="1:96" ht="24" customHeight="1" x14ac:dyDescent="0.25"/>
    <row r="524" spans="1:96" ht="24" customHeight="1" x14ac:dyDescent="0.25"/>
    <row r="525" spans="1:96" ht="24" customHeight="1" x14ac:dyDescent="0.25"/>
    <row r="526" spans="1:96" ht="24" customHeight="1" x14ac:dyDescent="0.25"/>
    <row r="527" spans="1:96" ht="24" customHeight="1" x14ac:dyDescent="0.25"/>
    <row r="528" spans="1:96" ht="24" customHeight="1" x14ac:dyDescent="0.25"/>
    <row r="529" ht="24" customHeight="1" x14ac:dyDescent="0.25"/>
    <row r="530" ht="24" customHeight="1" x14ac:dyDescent="0.25"/>
    <row r="531" ht="24" customHeight="1" x14ac:dyDescent="0.25"/>
    <row r="532" ht="24" customHeight="1" x14ac:dyDescent="0.25"/>
    <row r="533" ht="24" customHeight="1" x14ac:dyDescent="0.25"/>
    <row r="534" ht="24" customHeight="1" x14ac:dyDescent="0.25"/>
    <row r="535" ht="24" customHeight="1" x14ac:dyDescent="0.25"/>
    <row r="536" ht="24" customHeight="1" x14ac:dyDescent="0.25"/>
    <row r="537" ht="24" customHeight="1" x14ac:dyDescent="0.25"/>
    <row r="538" ht="24" customHeight="1" x14ac:dyDescent="0.25"/>
    <row r="539" ht="24" customHeight="1" x14ac:dyDescent="0.25"/>
    <row r="540" ht="24" customHeight="1" x14ac:dyDescent="0.25"/>
    <row r="541" ht="24" customHeight="1" x14ac:dyDescent="0.25"/>
    <row r="542" ht="24" customHeight="1" x14ac:dyDescent="0.25"/>
    <row r="543" ht="24" customHeight="1" x14ac:dyDescent="0.25"/>
    <row r="544" ht="24" customHeight="1" x14ac:dyDescent="0.25"/>
    <row r="545" ht="24" customHeight="1" x14ac:dyDescent="0.25"/>
    <row r="546" ht="24" customHeight="1" x14ac:dyDescent="0.25"/>
    <row r="547" ht="24" customHeight="1" x14ac:dyDescent="0.25"/>
    <row r="548" ht="24" customHeight="1" x14ac:dyDescent="0.25"/>
    <row r="549" ht="24" customHeight="1" x14ac:dyDescent="0.25"/>
    <row r="550" ht="24" customHeight="1" x14ac:dyDescent="0.25"/>
    <row r="551" ht="24" customHeight="1" x14ac:dyDescent="0.25"/>
    <row r="552" ht="24" customHeight="1" x14ac:dyDescent="0.25"/>
    <row r="553" ht="24" customHeight="1" x14ac:dyDescent="0.25"/>
    <row r="554" ht="24" customHeight="1" x14ac:dyDescent="0.25"/>
    <row r="555" ht="24" customHeight="1" x14ac:dyDescent="0.25"/>
    <row r="556" ht="24" customHeight="1" x14ac:dyDescent="0.25"/>
    <row r="557" ht="24" customHeight="1" x14ac:dyDescent="0.25"/>
    <row r="558" ht="24" customHeight="1" x14ac:dyDescent="0.25"/>
    <row r="559" ht="24" customHeight="1" x14ac:dyDescent="0.25"/>
    <row r="560" ht="24" customHeight="1" x14ac:dyDescent="0.25"/>
    <row r="561" ht="24" customHeight="1" x14ac:dyDescent="0.25"/>
    <row r="562" ht="24" customHeight="1" x14ac:dyDescent="0.25"/>
    <row r="563" ht="24" customHeight="1" x14ac:dyDescent="0.25"/>
    <row r="564" ht="24" customHeight="1" x14ac:dyDescent="0.25"/>
    <row r="565" ht="24" customHeight="1" x14ac:dyDescent="0.25"/>
    <row r="566" ht="24" customHeight="1" x14ac:dyDescent="0.25"/>
    <row r="567" ht="24" customHeight="1" x14ac:dyDescent="0.25"/>
    <row r="568" ht="24" customHeight="1" x14ac:dyDescent="0.25"/>
    <row r="569" ht="24" customHeight="1" x14ac:dyDescent="0.25"/>
    <row r="570" ht="24" customHeight="1" x14ac:dyDescent="0.25"/>
    <row r="571" ht="24" customHeight="1" x14ac:dyDescent="0.25"/>
    <row r="572" ht="24" customHeight="1" x14ac:dyDescent="0.25"/>
    <row r="573" ht="24" customHeight="1" x14ac:dyDescent="0.25"/>
    <row r="574" ht="24" customHeight="1" x14ac:dyDescent="0.25"/>
    <row r="575" ht="24" customHeight="1" x14ac:dyDescent="0.25"/>
    <row r="576" ht="24" customHeight="1" x14ac:dyDescent="0.25"/>
    <row r="577" ht="24" customHeight="1" x14ac:dyDescent="0.25"/>
    <row r="578" ht="24" customHeight="1" x14ac:dyDescent="0.25"/>
    <row r="579" ht="24" customHeight="1" x14ac:dyDescent="0.25"/>
    <row r="580" ht="24" customHeight="1" x14ac:dyDescent="0.25"/>
    <row r="581" ht="24" customHeight="1" x14ac:dyDescent="0.25"/>
    <row r="582" ht="24" customHeight="1" x14ac:dyDescent="0.25"/>
    <row r="583" ht="24" customHeight="1" x14ac:dyDescent="0.25"/>
    <row r="584" ht="24" customHeight="1" x14ac:dyDescent="0.25"/>
    <row r="585" ht="24" customHeight="1" x14ac:dyDescent="0.25"/>
    <row r="586" ht="24" customHeight="1" x14ac:dyDescent="0.25"/>
    <row r="587" ht="24" customHeight="1" x14ac:dyDescent="0.25"/>
    <row r="588" ht="24" customHeight="1" x14ac:dyDescent="0.25"/>
    <row r="589" ht="24" customHeight="1" x14ac:dyDescent="0.25"/>
    <row r="590" ht="24" customHeight="1" x14ac:dyDescent="0.25"/>
    <row r="591" ht="24" customHeight="1" x14ac:dyDescent="0.25"/>
    <row r="592" ht="24" customHeight="1" x14ac:dyDescent="0.25"/>
    <row r="593" ht="24" customHeight="1" x14ac:dyDescent="0.25"/>
    <row r="594" ht="24" customHeight="1" x14ac:dyDescent="0.25"/>
    <row r="595" ht="24" customHeight="1" x14ac:dyDescent="0.25"/>
    <row r="596" ht="24" customHeight="1" x14ac:dyDescent="0.25"/>
    <row r="597" ht="24" customHeight="1" x14ac:dyDescent="0.25"/>
    <row r="598" ht="24" customHeight="1" x14ac:dyDescent="0.25"/>
    <row r="599" ht="24" customHeight="1" x14ac:dyDescent="0.25"/>
    <row r="600" ht="24" customHeight="1" x14ac:dyDescent="0.25"/>
    <row r="601" ht="24" customHeight="1" x14ac:dyDescent="0.25"/>
    <row r="602" ht="24" customHeight="1" x14ac:dyDescent="0.25"/>
    <row r="603" ht="24" customHeight="1" x14ac:dyDescent="0.25"/>
    <row r="604" ht="24" customHeight="1" x14ac:dyDescent="0.25"/>
    <row r="605" ht="24" customHeight="1" x14ac:dyDescent="0.25"/>
    <row r="606" ht="24" customHeight="1" x14ac:dyDescent="0.25"/>
    <row r="607" ht="24" customHeight="1" x14ac:dyDescent="0.25"/>
    <row r="608" ht="24" customHeight="1" x14ac:dyDescent="0.25"/>
    <row r="609" ht="24" customHeight="1" x14ac:dyDescent="0.25"/>
    <row r="610" ht="24" customHeight="1" x14ac:dyDescent="0.25"/>
    <row r="611" ht="24" customHeight="1" x14ac:dyDescent="0.25"/>
    <row r="612" ht="24" customHeight="1" x14ac:dyDescent="0.25"/>
    <row r="613" ht="24" customHeight="1" x14ac:dyDescent="0.25"/>
    <row r="614" ht="24" customHeight="1" x14ac:dyDescent="0.25"/>
    <row r="615" ht="24" customHeight="1" x14ac:dyDescent="0.25"/>
    <row r="616" ht="24" customHeight="1" x14ac:dyDescent="0.25"/>
    <row r="617" ht="24" customHeight="1" x14ac:dyDescent="0.25"/>
    <row r="618" ht="24" customHeight="1" x14ac:dyDescent="0.25"/>
    <row r="619" ht="24" customHeight="1" x14ac:dyDescent="0.25"/>
    <row r="620" ht="24" customHeight="1" x14ac:dyDescent="0.25"/>
    <row r="621" ht="24" customHeight="1" x14ac:dyDescent="0.25"/>
    <row r="622" ht="24" customHeight="1" x14ac:dyDescent="0.25"/>
    <row r="623" ht="24" customHeight="1" x14ac:dyDescent="0.25"/>
    <row r="624" ht="24" customHeight="1" x14ac:dyDescent="0.25"/>
    <row r="625" ht="24" customHeight="1" x14ac:dyDescent="0.25"/>
    <row r="626" ht="24" customHeight="1" x14ac:dyDescent="0.25"/>
    <row r="627" ht="24" customHeight="1" x14ac:dyDescent="0.25"/>
    <row r="628" ht="24" customHeight="1" x14ac:dyDescent="0.25"/>
    <row r="629" ht="24" customHeight="1" x14ac:dyDescent="0.25"/>
    <row r="630" ht="24" customHeight="1" x14ac:dyDescent="0.25"/>
    <row r="631" ht="24" customHeight="1" x14ac:dyDescent="0.25"/>
    <row r="632" ht="24" customHeight="1" x14ac:dyDescent="0.25"/>
    <row r="633" ht="24" customHeight="1" x14ac:dyDescent="0.25"/>
    <row r="634" ht="24" customHeight="1" x14ac:dyDescent="0.25"/>
    <row r="635" ht="24" customHeight="1" x14ac:dyDescent="0.25"/>
    <row r="636" ht="24" customHeight="1" x14ac:dyDescent="0.25"/>
    <row r="637" ht="24" customHeight="1" x14ac:dyDescent="0.25"/>
    <row r="638" ht="24" customHeight="1" x14ac:dyDescent="0.25"/>
  </sheetData>
  <sheetProtection formatCells="0" formatColumns="0" formatRows="0"/>
  <mergeCells count="15">
    <mergeCell ref="CP1:CP4"/>
    <mergeCell ref="AL2:AM2"/>
    <mergeCell ref="R2:X2"/>
    <mergeCell ref="R1:X1"/>
    <mergeCell ref="Y2:AB2"/>
    <mergeCell ref="Y1:AB1"/>
    <mergeCell ref="AE2:AK2"/>
    <mergeCell ref="AE1:AK1"/>
    <mergeCell ref="AE3:AK3"/>
    <mergeCell ref="BW2:BZ3"/>
    <mergeCell ref="BG2:BP2"/>
    <mergeCell ref="BG3:BQ3"/>
    <mergeCell ref="A5:C5"/>
    <mergeCell ref="A3:C4"/>
    <mergeCell ref="A1:C2"/>
  </mergeCells>
  <phoneticPr fontId="3" type="noConversion"/>
  <conditionalFormatting sqref="A10:A514">
    <cfRule type="expression" dxfId="31" priority="868">
      <formula>IF($Y$2="DAILY",IF(ROW(#REF!)=MROUND(ROW(#REF!),5)-1,TRUE,FALSE),TRUE)</formula>
    </cfRule>
  </conditionalFormatting>
  <conditionalFormatting sqref="A10:C514">
    <cfRule type="expression" dxfId="30" priority="865">
      <formula>IF($B10=YEAR(TODAY()),TRUE,FALSE)</formula>
    </cfRule>
  </conditionalFormatting>
  <conditionalFormatting sqref="A110:BD110">
    <cfRule type="expression" dxfId="29" priority="852">
      <formula>IF($Y$2="DAILY",FALSE,TRUE)</formula>
    </cfRule>
  </conditionalFormatting>
  <conditionalFormatting sqref="A10:CP514">
    <cfRule type="expression" dxfId="28" priority="888">
      <formula>IF(ROW(A10)&lt;$K$8,TRUE,IF(ROW(A10)=$K$8,IF(COLUMN(A10)&lt;$L$8,TRUE,FALSE)))</formula>
    </cfRule>
  </conditionalFormatting>
  <conditionalFormatting sqref="B10:C514">
    <cfRule type="expression" dxfId="27" priority="866">
      <formula>IF($Y$2="DAILY",IF(ROW(A10)=MROUND(ROW(A10),5)-1,TRUE,FALSE),TRUE)</formula>
    </cfRule>
  </conditionalFormatting>
  <conditionalFormatting sqref="D3">
    <cfRule type="expression" dxfId="26" priority="5">
      <formula>IF($R$2="",TRUE,FALSE)</formula>
    </cfRule>
  </conditionalFormatting>
  <conditionalFormatting sqref="D5:CP5">
    <cfRule type="expression" dxfId="25" priority="27">
      <formula>TRUE</formula>
    </cfRule>
    <cfRule type="expression" dxfId="24" priority="30">
      <formula>IF(D$7&gt;0,TRUE,FALSE)</formula>
    </cfRule>
  </conditionalFormatting>
  <conditionalFormatting sqref="D5:CP8 D10:CP514">
    <cfRule type="expression" dxfId="23" priority="872">
      <formula>IF($Y$2="DAILY",IF(COLUMN(D5)=$CP$8,TRUE,FALSE),IF(D$8=13,TRUE,FALSE))</formula>
    </cfRule>
  </conditionalFormatting>
  <conditionalFormatting sqref="D5:CP514 I4:CP4 D4:F4">
    <cfRule type="expression" dxfId="22" priority="871">
      <formula>IF($AE$2&lt;&gt;"",IF(AND($AE$2&lt;=D4,D4&lt;&gt;""),TRUE,FALSE),FALSE)</formula>
    </cfRule>
    <cfRule type="expression" dxfId="21" priority="890">
      <formula>IF($Y$2="DAILY",IF(C$5="F",TRUE,FALSE),FALSE)</formula>
    </cfRule>
  </conditionalFormatting>
  <conditionalFormatting sqref="D10:CP514">
    <cfRule type="expression" dxfId="20" priority="1">
      <formula>IF($Y$2="DAILY",IF(D10=TODAY(),TRUE,FALSE),IF(7-WEEKDAY(TODAY())+TODAY()=D10,TRUE,FALSE))</formula>
    </cfRule>
    <cfRule type="expression" dxfId="19" priority="2">
      <formula>IF($R$2="",FALSE,IF($Y$2="DAILY",IF(AND(DAY(D10)=DAY($R$2),MONTH(D10)=MONTH($R$2)),TRUE,FALSE),IF(WEEKNUM(D10)=WEEKNUM(DATE($B10,MONTH($R$2),DAY($R$2))),TRUE,FALSE)))</formula>
    </cfRule>
    <cfRule type="expression" dxfId="18" priority="869">
      <formula>IF(D$7&gt;0,TRUE,FALSE)</formula>
    </cfRule>
    <cfRule type="expression" dxfId="17" priority="870">
      <formula>IF(ROW(B10)=$K$8,TRUE,FALSE)</formula>
    </cfRule>
    <cfRule type="expression" dxfId="16" priority="892">
      <formula>IF(ROW(B10)=$K$8,TRUE,FALSE)</formula>
    </cfRule>
    <cfRule type="expression" dxfId="15" priority="893">
      <formula>IF(D$7&gt;0,TRUE,FALSE)</formula>
    </cfRule>
    <cfRule type="expression" dxfId="14" priority="894">
      <formula>IF(ROW(D10)&lt;$M$8,TRUE,IF(ROW(D10)=$M$8,IF(COLUMN(D10)&lt;$N$8,TRUE,FALSE)))</formula>
    </cfRule>
    <cfRule type="expression" dxfId="13" priority="896">
      <formula>IF($Y$2="DAILY",IF(ROW(B10)=MROUND(ROW(B10),5)-1,TRUE,FALSE),TRUE)</formula>
    </cfRule>
  </conditionalFormatting>
  <conditionalFormatting sqref="J4">
    <cfRule type="expression" dxfId="12" priority="859">
      <formula>IF($Y$2="DAILY",IF(OR(K$8=7,K$8=93),TRUE,FALSE),IF(K$8=13,TRUE,FALSE))</formula>
    </cfRule>
    <cfRule type="expression" dxfId="11" priority="860">
      <formula>IF($AE$2&lt;&gt;"",IF(ROW(J4)&gt;=$B$7,TRUE,FALSE),FALSE)</formula>
    </cfRule>
    <cfRule type="expression" dxfId="10" priority="861">
      <formula>IF($Y$2="DAILY",IF(COLUMN(J4)=$CP$8,TRUE,FALSE),IF(K$8=13,TRUE,FALSE))</formula>
    </cfRule>
  </conditionalFormatting>
  <conditionalFormatting sqref="Q4 AD4 AQ4 BD4">
    <cfRule type="expression" dxfId="9" priority="25">
      <formula>IF(Q$5=13,TRUE,FALSE)</formula>
    </cfRule>
  </conditionalFormatting>
  <conditionalFormatting sqref="R2:X2">
    <cfRule type="cellIs" dxfId="8" priority="7" operator="equal">
      <formula>""</formula>
    </cfRule>
  </conditionalFormatting>
  <conditionalFormatting sqref="AE1:AZ1 AE2:AW2 AY2:AZ2">
    <cfRule type="expression" dxfId="7" priority="4">
      <formula>IF($R$2="",TRUE,FALSE)</formula>
    </cfRule>
  </conditionalFormatting>
  <conditionalFormatting sqref="AL2:AM2">
    <cfRule type="cellIs" dxfId="6" priority="36" operator="equal">
      <formula>"off"</formula>
    </cfRule>
  </conditionalFormatting>
  <conditionalFormatting sqref="AN2">
    <cfRule type="expression" dxfId="5" priority="19">
      <formula>IF($Y$2="DAILY",FALSE,TRUE)</formula>
    </cfRule>
  </conditionalFormatting>
  <conditionalFormatting sqref="AN2:AU2">
    <cfRule type="expression" dxfId="4" priority="17">
      <formula>IF($AL$2="OFF",TRUE,FALSE)</formula>
    </cfRule>
  </conditionalFormatting>
  <conditionalFormatting sqref="AO2">
    <cfRule type="expression" dxfId="3" priority="18">
      <formula>IF($Y$2="DAILY",FALSE,TRUE)</formula>
    </cfRule>
  </conditionalFormatting>
  <conditionalFormatting sqref="AP2:AU2">
    <cfRule type="expression" dxfId="2" priority="16">
      <formula>IF($Y$2="DAILY",TRUE,FALSE)</formula>
    </cfRule>
  </conditionalFormatting>
  <conditionalFormatting sqref="BD9">
    <cfRule type="expression" dxfId="1" priority="20">
      <formula>IF($Y$2="DAILY",FALSE,TRUE)</formula>
    </cfRule>
  </conditionalFormatting>
  <conditionalFormatting sqref="BE4:CP514 A111:BD514 BC1:CP1 BQ2:BR2 BT2:BW2 BF2:BF3 CA2:CP3 BR3 BT3:BV3">
    <cfRule type="expression" dxfId="0" priority="15">
      <formula>IF($Y$2="DAILY",FALSE,TRUE)</formula>
    </cfRule>
  </conditionalFormatting>
  <dataValidations count="4">
    <dataValidation type="list" allowBlank="1" showInputMessage="1" prompt="Select WEEKLY or DAILY to set the view of the calendar below. _x000a__x000a_WEEKLY will display the Saturday/deadline of each week; with each row representing 1 year_x000a__x000a_DAILY will display every day, with each row being a yearly quarter" sqref="Y2:AB2" xr:uid="{C0B8824D-0761-4287-A12B-E341906C7151}">
      <formula1>$A$6:$A$7</formula1>
    </dataValidation>
    <dataValidation type="list" allowBlank="1" showInputMessage="1" showErrorMessage="1" prompt="Not Available in this Version_x000a__x000a_WEEKLY VIEW displays Streaks of consistency. _x000a_DAILY VIEW shows a weighted measure of daily tasks completed (based on priority)" sqref="AL2:AM2" xr:uid="{F68BEFE6-2FA3-4EE7-83C6-C5AD09242B1E}">
      <formula1>$O$8:$P$8</formula1>
    </dataValidation>
    <dataValidation allowBlank="1" showInputMessage="1" showErrorMessage="1" prompt="Input the date you want as the ceiling for this calendar. _x000a__x000a_It can be set to focus on the time before your retirement or to a lower year to focus on an immediate milestone." sqref="AE2:AK2" xr:uid="{750D17BF-990B-489A-9B03-3E33C0D7915F}"/>
    <dataValidation allowBlank="1" showInputMessage="1" showErrorMessage="1" prompt="Enter your birthday here, including birth year." sqref="R2:X2" xr:uid="{37645690-8E39-4F0A-888B-53DE9BFC8FDC}"/>
  </dataValidations>
  <hyperlinks>
    <hyperlink ref="BG2:BP2" r:id="rId1" display="N ⸱ C ⸱  P A L M E R  &amp;  C O" xr:uid="{3D2AB418-62F8-443E-922D-1E3F6A5A0B16}"/>
    <hyperlink ref="BW2" r:id="rId2" xr:uid="{D2F2356F-F69D-4C55-961B-F6E46E432C9B}"/>
  </hyperlinks>
  <pageMargins left="0.7" right="0.7" top="0.75" bottom="0.75" header="0.3" footer="0.3"/>
  <pageSetup scale="19" fitToHeight="0" orientation="portrait" horizontalDpi="4294967293" r:id="rId3"/>
  <ignoredErrors>
    <ignoredError sqref="K14:CP14 K34:CP34 K19:CP33 K35:CP5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nathaniel@ncpalmer.com</dc:creator>
  <cp:lastModifiedBy>Nathaniel Palmer</cp:lastModifiedBy>
  <dcterms:created xsi:type="dcterms:W3CDTF">2021-08-19T12:03:48Z</dcterms:created>
  <dcterms:modified xsi:type="dcterms:W3CDTF">2025-03-14T20:06:21Z</dcterms:modified>
</cp:coreProperties>
</file>